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1.- Laboral/"/>
    </mc:Choice>
  </mc:AlternateContent>
  <xr:revisionPtr revIDLastSave="16" documentId="11_32CCA39E087BEEE2BFE883F7A1C7BC27DCF54E9D" xr6:coauthVersionLast="47" xr6:coauthVersionMax="47" xr10:uidLastSave="{6268D4A0-E5A8-44A1-BFC2-63FC5387A74B}"/>
  <bookViews>
    <workbookView xWindow="28680" yWindow="-120" windowWidth="29040" windowHeight="15720" tabRatio="500" xr2:uid="{00000000-000D-0000-FFFF-FFFF00000000}"/>
  </bookViews>
  <sheets>
    <sheet name="120 PJ454" sheetId="1" r:id="rId1"/>
    <sheet name="Hoja1" sheetId="3" r:id="rId2"/>
  </sheets>
  <definedNames>
    <definedName name="_xlnm.Print_Area" localSheetId="0">'120 PJ454'!$A$1:$L$19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1" i="3" l="1"/>
  <c r="C11" i="3" s="1"/>
  <c r="D10" i="3"/>
  <c r="C10" i="3"/>
  <c r="D9" i="3"/>
  <c r="C9" i="3"/>
  <c r="D8" i="3"/>
  <c r="C8" i="3" s="1"/>
  <c r="D7" i="3"/>
  <c r="C7" i="3"/>
  <c r="D6" i="3"/>
  <c r="C6" i="3"/>
  <c r="D5" i="3"/>
  <c r="C5" i="3" s="1"/>
  <c r="D4" i="3"/>
  <c r="C4" i="3"/>
  <c r="D3" i="3"/>
  <c r="C3" i="3"/>
  <c r="D2" i="3"/>
  <c r="C2" i="3"/>
  <c r="K33" i="1"/>
  <c r="L33" i="1" s="1"/>
  <c r="J33" i="1"/>
  <c r="G33" i="1"/>
  <c r="K32" i="1"/>
  <c r="L32" i="1" s="1"/>
  <c r="J32" i="1"/>
  <c r="G32" i="1"/>
  <c r="K31" i="1"/>
  <c r="L31" i="1" s="1"/>
  <c r="J31" i="1"/>
  <c r="G31" i="1"/>
  <c r="K30" i="1"/>
  <c r="L30" i="1" s="1"/>
  <c r="J30" i="1"/>
  <c r="G30" i="1"/>
  <c r="J29" i="1"/>
  <c r="G29" i="1"/>
  <c r="K28" i="1"/>
  <c r="L28" i="1" s="1"/>
  <c r="J28" i="1"/>
  <c r="G28" i="1"/>
  <c r="K27" i="1"/>
  <c r="L27" i="1" s="1"/>
  <c r="J27" i="1"/>
  <c r="G27" i="1"/>
  <c r="J26" i="1"/>
  <c r="G26" i="1"/>
  <c r="K25" i="1"/>
  <c r="L25" i="1" s="1"/>
  <c r="J25" i="1"/>
  <c r="G25" i="1"/>
  <c r="K24" i="1"/>
  <c r="L24" i="1" s="1"/>
  <c r="J24" i="1"/>
  <c r="G24" i="1"/>
  <c r="K23" i="1"/>
  <c r="L23" i="1" s="1"/>
  <c r="J23" i="1"/>
  <c r="G23" i="1"/>
  <c r="K22" i="1"/>
  <c r="L22" i="1" s="1"/>
  <c r="J22" i="1"/>
  <c r="G22" i="1"/>
  <c r="K21" i="1"/>
  <c r="L21" i="1" s="1"/>
  <c r="J21" i="1"/>
  <c r="G21" i="1"/>
  <c r="K20" i="1"/>
  <c r="L20" i="1" s="1"/>
  <c r="J20" i="1"/>
  <c r="G20" i="1"/>
  <c r="K19" i="1"/>
  <c r="L19" i="1" s="1"/>
  <c r="J19" i="1"/>
  <c r="G19" i="1"/>
  <c r="K18" i="1"/>
  <c r="L18" i="1" s="1"/>
  <c r="J18" i="1"/>
  <c r="G18" i="1"/>
  <c r="K17" i="1"/>
  <c r="L17" i="1" s="1"/>
  <c r="J17" i="1"/>
  <c r="G17" i="1"/>
  <c r="K16" i="1"/>
  <c r="L16" i="1" s="1"/>
  <c r="J16" i="1"/>
  <c r="G16" i="1"/>
  <c r="P13" i="1" s="1"/>
  <c r="K15" i="1"/>
  <c r="L15" i="1" s="1"/>
  <c r="J15" i="1"/>
  <c r="G15" i="1"/>
  <c r="Q13" i="1" s="1"/>
  <c r="K14" i="1"/>
  <c r="L14" i="1" s="1"/>
  <c r="J14" i="1"/>
  <c r="G14" i="1"/>
  <c r="K13" i="1"/>
  <c r="L13" i="1" s="1"/>
  <c r="J13" i="1"/>
  <c r="G13" i="1"/>
  <c r="P10" i="1" s="1"/>
  <c r="P12" i="1"/>
  <c r="K12" i="1"/>
  <c r="L12" i="1" s="1"/>
  <c r="J12" i="1"/>
  <c r="G12" i="1"/>
  <c r="Q10" i="1" s="1"/>
  <c r="K11" i="1"/>
  <c r="L11" i="1" s="1"/>
  <c r="J11" i="1"/>
  <c r="G11" i="1"/>
  <c r="Q9" i="1" s="1"/>
  <c r="K10" i="1"/>
  <c r="L10" i="1" s="1"/>
  <c r="J10" i="1"/>
  <c r="G10" i="1"/>
  <c r="P7" i="1" s="1"/>
  <c r="P9" i="1"/>
  <c r="K9" i="1"/>
  <c r="L9" i="1" s="1"/>
  <c r="J9" i="1"/>
  <c r="G9" i="1"/>
  <c r="Q7" i="1" s="1"/>
  <c r="Z8" i="1"/>
  <c r="K8" i="1"/>
  <c r="L8" i="1" s="1"/>
  <c r="J8" i="1"/>
  <c r="G8" i="1"/>
  <c r="K7" i="1"/>
  <c r="L7" i="1" s="1"/>
  <c r="J7" i="1"/>
  <c r="G7" i="1"/>
  <c r="P4" i="1" s="1"/>
  <c r="P6" i="1"/>
  <c r="K6" i="1"/>
  <c r="L6" i="1" s="1"/>
  <c r="J6" i="1"/>
  <c r="G6" i="1"/>
  <c r="Q4" i="1" s="1"/>
  <c r="K5" i="1"/>
  <c r="L5" i="1" s="1"/>
  <c r="J5" i="1"/>
  <c r="G5" i="1"/>
  <c r="P2" i="1" s="1"/>
  <c r="K4" i="1"/>
  <c r="L4" i="1" s="1"/>
  <c r="J4" i="1"/>
  <c r="G4" i="1"/>
  <c r="Q2" i="1" s="1"/>
  <c r="Z3" i="1"/>
  <c r="J3" i="1"/>
  <c r="G3" i="1"/>
  <c r="K2" i="1"/>
  <c r="L2" i="1" s="1"/>
  <c r="J2" i="1"/>
  <c r="G2" i="1"/>
  <c r="Y14" i="1" s="1"/>
  <c r="T4" i="1" l="1"/>
  <c r="K3" i="1"/>
  <c r="L3" i="1" s="1"/>
  <c r="K26" i="1"/>
  <c r="L26" i="1" s="1"/>
  <c r="K29" i="1"/>
  <c r="L29" i="1" s="1"/>
  <c r="T2" i="1"/>
  <c r="T9" i="1"/>
  <c r="T7" i="1"/>
  <c r="T13" i="1"/>
  <c r="T10" i="1"/>
  <c r="Z14" i="1"/>
  <c r="AA14" i="1" s="1"/>
  <c r="Y7" i="1"/>
  <c r="Z7" i="1"/>
  <c r="AA7" i="1" s="1"/>
  <c r="P11" i="1"/>
  <c r="Z13" i="1"/>
  <c r="AA13" i="1" s="1"/>
  <c r="Y2" i="1"/>
  <c r="Y6" i="1"/>
  <c r="Q11" i="1"/>
  <c r="Y12" i="1"/>
  <c r="Q6" i="1"/>
  <c r="Y13" i="1"/>
  <c r="P5" i="1"/>
  <c r="Z6" i="1"/>
  <c r="AA6" i="1" s="1"/>
  <c r="Z12" i="1"/>
  <c r="AA12" i="1" s="1"/>
  <c r="Q5" i="1"/>
  <c r="Y11" i="1"/>
  <c r="Z5" i="1"/>
  <c r="Y10" i="1"/>
  <c r="P3" i="1"/>
  <c r="P8" i="1"/>
  <c r="Z10" i="1"/>
  <c r="P14" i="1"/>
  <c r="Q3" i="1"/>
  <c r="Y4" i="1"/>
  <c r="Q8" i="1"/>
  <c r="Y9" i="1"/>
  <c r="Q14" i="1"/>
  <c r="Y5" i="1"/>
  <c r="Z9" i="1"/>
  <c r="AA9" i="1" s="1"/>
  <c r="Z11" i="1"/>
  <c r="Z4" i="1"/>
  <c r="AA4" i="1" s="1"/>
  <c r="Y3" i="1"/>
  <c r="AA3" i="1" s="1"/>
  <c r="Y8" i="1"/>
  <c r="AA8" i="1" s="1"/>
  <c r="T14" i="1" l="1"/>
  <c r="T11" i="1"/>
  <c r="T8" i="1"/>
  <c r="Q12" i="1"/>
  <c r="T3" i="1"/>
  <c r="AA10" i="1"/>
  <c r="AA11" i="1"/>
  <c r="Z2" i="1"/>
  <c r="AA2" i="1" s="1"/>
  <c r="T6" i="1"/>
  <c r="T12" i="1" l="1"/>
</calcChain>
</file>

<file path=xl/sharedStrings.xml><?xml version="1.0" encoding="utf-8"?>
<sst xmlns="http://schemas.openxmlformats.org/spreadsheetml/2006/main" count="151" uniqueCount="78">
  <si>
    <t>Punto de Medición</t>
  </si>
  <si>
    <t>Fecha</t>
  </si>
  <si>
    <t>SERVICIO</t>
  </si>
  <si>
    <t>TIPO BUS</t>
  </si>
  <si>
    <t>HORA</t>
  </si>
  <si>
    <t>MH</t>
  </si>
  <si>
    <t>PATENTE</t>
  </si>
  <si>
    <t>CRITERIO</t>
  </si>
  <si>
    <t>CAP. OFRECIDA</t>
  </si>
  <si>
    <t>OCUPACIÓN</t>
  </si>
  <si>
    <t>CARGA</t>
  </si>
  <si>
    <t>Hora Movil</t>
  </si>
  <si>
    <t>Cap. Ofrecida</t>
  </si>
  <si>
    <t>Ocupación</t>
  </si>
  <si>
    <t>%Contrato</t>
  </si>
  <si>
    <t>%Carga</t>
  </si>
  <si>
    <t>PJ454</t>
  </si>
  <si>
    <t>TXZH38</t>
  </si>
  <si>
    <t>1A</t>
  </si>
  <si>
    <t>10:00 a 10:29</t>
  </si>
  <si>
    <t>10:00 a 10:59</t>
  </si>
  <si>
    <t>LDJW31</t>
  </si>
  <si>
    <t>10:30 a 10:59</t>
  </si>
  <si>
    <t>10:30 a 11:29</t>
  </si>
  <si>
    <t>LFGJ94</t>
  </si>
  <si>
    <t>11:00 a 11:29</t>
  </si>
  <si>
    <t>11:00 a 11:59</t>
  </si>
  <si>
    <t>SJTD66</t>
  </si>
  <si>
    <t>11:30 a 11:59</t>
  </si>
  <si>
    <t>11:30 a 12:29</t>
  </si>
  <si>
    <t>LDJV43</t>
  </si>
  <si>
    <t>1B</t>
  </si>
  <si>
    <t>12:00 a 12:29</t>
  </si>
  <si>
    <t>12:00 a 12:59</t>
  </si>
  <si>
    <t>STHF45</t>
  </si>
  <si>
    <t>12:30 a 12:59</t>
  </si>
  <si>
    <t>12:30 a 13:29</t>
  </si>
  <si>
    <t>SPZX55</t>
  </si>
  <si>
    <t>13:00 a 13:29</t>
  </si>
  <si>
    <t>13:00 a 13:59</t>
  </si>
  <si>
    <t>TXZH35</t>
  </si>
  <si>
    <t>13:30 a 13:59</t>
  </si>
  <si>
    <t>13:30 a 14:29</t>
  </si>
  <si>
    <t>LDJV51</t>
  </si>
  <si>
    <t>14:00 a 14:29</t>
  </si>
  <si>
    <t>14:00 a 14:59</t>
  </si>
  <si>
    <t>SJTD65</t>
  </si>
  <si>
    <t>14:30 a 14:59</t>
  </si>
  <si>
    <t>14:30 a 15:29</t>
  </si>
  <si>
    <t>LDTG65</t>
  </si>
  <si>
    <t>15:00 a 15:29</t>
  </si>
  <si>
    <t>15:00 a 15:59</t>
  </si>
  <si>
    <t>SKHG14</t>
  </si>
  <si>
    <t>15:30 a 15:59</t>
  </si>
  <si>
    <t>15:30 a 16:30</t>
  </si>
  <si>
    <t>TXZH36</t>
  </si>
  <si>
    <t>16:00 a 16:29</t>
  </si>
  <si>
    <t>SPZX51</t>
  </si>
  <si>
    <t>SJTD64</t>
  </si>
  <si>
    <t>SJPF86</t>
  </si>
  <si>
    <t>STHF42</t>
  </si>
  <si>
    <t>LDSW88</t>
  </si>
  <si>
    <t>STHF15</t>
  </si>
  <si>
    <t>SHXF25</t>
  </si>
  <si>
    <t>STHF49</t>
  </si>
  <si>
    <t>STRF45</t>
  </si>
  <si>
    <t>SPZX56</t>
  </si>
  <si>
    <t>SKHG39</t>
  </si>
  <si>
    <t>SPZX46</t>
  </si>
  <si>
    <t>Factor</t>
  </si>
  <si>
    <t>Bus Tipo C</t>
  </si>
  <si>
    <t>Bus Tipo B</t>
  </si>
  <si>
    <t>BUS</t>
  </si>
  <si>
    <t>4A</t>
  </si>
  <si>
    <t>4B</t>
  </si>
  <si>
    <t>4C</t>
  </si>
  <si>
    <t>5A</t>
  </si>
  <si>
    <t>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</si>
</sst>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 %"/>
    <numFmt numFmtId="165" formatCode="0.0%"/>
  </numFmts>
  <fonts count="7" x14ac:knownFonts="1">
    <font>
      <sz val="11"/>
      <color theme="1"/>
      <name val="Calibri"/>
      <family val="2"/>
      <charset val="1"/>
    </font>
    <font>
      <sz val="10"/>
      <name val="Arial"/>
      <family val="2"/>
      <charset val="1"/>
    </font>
    <font>
      <b/>
      <sz val="12"/>
      <color theme="0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1"/>
        <bgColor rgb="FF003300"/>
      </patternFill>
    </fill>
    <fill>
      <patternFill patternType="solid">
        <fgColor rgb="FF00B0F0"/>
        <bgColor rgb="FF33CCCC"/>
      </patternFill>
    </fill>
    <fill>
      <patternFill patternType="solid">
        <fgColor rgb="FF92D050"/>
        <bgColor rgb="FFA5A5A5"/>
      </patternFill>
    </fill>
    <fill>
      <patternFill patternType="solid">
        <fgColor rgb="FFC00000"/>
        <bgColor rgb="FF800000"/>
      </patternFill>
    </fill>
    <fill>
      <patternFill patternType="solid">
        <fgColor theme="9" tint="0.79989013336588644"/>
        <bgColor rgb="FFD9D9D9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164" fontId="6" fillId="0" borderId="0" applyBorder="0" applyProtection="0"/>
    <xf numFmtId="0" fontId="1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64" fontId="6" fillId="0" borderId="1" xfId="1" applyBorder="1" applyAlignment="1" applyProtection="1">
      <alignment horizontal="center" vertical="center"/>
    </xf>
    <xf numFmtId="20" fontId="0" fillId="0" borderId="0" xfId="0" applyNumberFormat="1"/>
    <xf numFmtId="1" fontId="0" fillId="0" borderId="1" xfId="0" applyNumberFormat="1" applyBorder="1" applyAlignment="1">
      <alignment horizontal="center" vertical="center"/>
    </xf>
    <xf numFmtId="165" fontId="6" fillId="0" borderId="1" xfId="1" applyNumberFormat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0" fillId="0" borderId="1" xfId="0" applyBorder="1"/>
    <xf numFmtId="164" fontId="6" fillId="0" borderId="0" xfId="1" applyBorder="1" applyAlignment="1" applyProtection="1">
      <alignment horizontal="center" vertical="center"/>
    </xf>
    <xf numFmtId="165" fontId="6" fillId="0" borderId="0" xfId="1" applyNumberFormat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20" fontId="0" fillId="0" borderId="2" xfId="0" applyNumberFormat="1" applyBorder="1" applyAlignment="1">
      <alignment horizontal="center" vertical="center"/>
    </xf>
    <xf numFmtId="20" fontId="4" fillId="0" borderId="2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0" xfId="0" applyNumberFormat="1"/>
  </cellXfs>
  <cellStyles count="3">
    <cellStyle name="Normal" xfId="0" builtinId="0"/>
    <cellStyle name="Normal 17" xfId="2" xr:uid="{00000000-0005-0000-0000-000006000000}"/>
    <cellStyle name="Porcentaje" xfId="1" builtinId="5"/>
  </cellStyles>
  <dxfs count="1">
    <dxf>
      <font>
        <color rgb="FFFFFFFF"/>
      </font>
      <fill>
        <patternFill>
          <bgColor rgb="FFC0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B8B8B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E2F0D9"/>
      <rgbColor rgb="FFFFFF99"/>
      <rgbColor rgb="FF99CCFF"/>
      <rgbColor rgb="FFFF99CC"/>
      <rgbColor rgb="FFCC99FF"/>
      <rgbColor rgb="FFFFCC99"/>
      <rgbColor rgb="FF4472C4"/>
      <rgbColor rgb="FF33CCCC"/>
      <rgbColor rgb="FF92D050"/>
      <rgbColor rgb="FFFFD32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120 PJ454</a:t>
            </a:r>
          </a:p>
        </c:rich>
      </c:tx>
      <c:layout>
        <c:manualLayout>
          <c:xMode val="edge"/>
          <c:yMode val="edge"/>
          <c:x val="0.36550585409786901"/>
          <c:y val="3.6429683445770598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'120 PJ454'!$Y$1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44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s-CL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2844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'120 PJ454'!$X$2:$X$14</c:f>
              <c:strCache>
                <c:ptCount val="13"/>
                <c:pt idx="0">
                  <c:v>10:00 a 10:59</c:v>
                </c:pt>
                <c:pt idx="1">
                  <c:v>10:30 a 11:29</c:v>
                </c:pt>
                <c:pt idx="2">
                  <c:v>11:00 a 11:59</c:v>
                </c:pt>
                <c:pt idx="3">
                  <c:v>11:30 a 12:29</c:v>
                </c:pt>
                <c:pt idx="4">
                  <c:v>12:00 a 12:59</c:v>
                </c:pt>
                <c:pt idx="5">
                  <c:v>12:30 a 13:29</c:v>
                </c:pt>
                <c:pt idx="6">
                  <c:v>13:00 a 13:59</c:v>
                </c:pt>
                <c:pt idx="7">
                  <c:v>13:30 a 14:29</c:v>
                </c:pt>
                <c:pt idx="8">
                  <c:v>14:00 a 14:59</c:v>
                </c:pt>
                <c:pt idx="9">
                  <c:v>14:30 a 15:29</c:v>
                </c:pt>
                <c:pt idx="10">
                  <c:v>15:00 a 15:59</c:v>
                </c:pt>
                <c:pt idx="11">
                  <c:v>15:30 a 16:30</c:v>
                </c:pt>
                <c:pt idx="12">
                  <c:v>16:00 a 16:29</c:v>
                </c:pt>
              </c:strCache>
            </c:strRef>
          </c:cat>
          <c:val>
            <c:numRef>
              <c:f>'120 PJ454'!$Y$2:$Y$14</c:f>
              <c:numCache>
                <c:formatCode>General</c:formatCode>
                <c:ptCount val="13"/>
                <c:pt idx="0">
                  <c:v>450</c:v>
                </c:pt>
                <c:pt idx="1">
                  <c:v>270</c:v>
                </c:pt>
                <c:pt idx="2">
                  <c:v>180</c:v>
                </c:pt>
                <c:pt idx="3">
                  <c:v>270</c:v>
                </c:pt>
                <c:pt idx="4">
                  <c:v>540</c:v>
                </c:pt>
                <c:pt idx="5">
                  <c:v>540</c:v>
                </c:pt>
                <c:pt idx="6">
                  <c:v>540</c:v>
                </c:pt>
                <c:pt idx="7">
                  <c:v>360</c:v>
                </c:pt>
                <c:pt idx="8">
                  <c:v>180</c:v>
                </c:pt>
                <c:pt idx="9">
                  <c:v>540</c:v>
                </c:pt>
                <c:pt idx="10">
                  <c:v>540</c:v>
                </c:pt>
                <c:pt idx="11">
                  <c:v>540</c:v>
                </c:pt>
                <c:pt idx="12">
                  <c:v>450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31-4CAA-86ED-A4CDAD4994CD}"/>
            </c:ext>
          </c:extLst>
        </c:ser>
        <c:ser>
          <c:idx val="1"/>
          <c:order val="1"/>
          <c:tx>
            <c:strRef>
              <c:f>'120 PJ454'!$Z$1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44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s-CL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2844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'120 PJ454'!$X$2:$X$14</c:f>
              <c:strCache>
                <c:ptCount val="13"/>
                <c:pt idx="0">
                  <c:v>10:00 a 10:59</c:v>
                </c:pt>
                <c:pt idx="1">
                  <c:v>10:30 a 11:29</c:v>
                </c:pt>
                <c:pt idx="2">
                  <c:v>11:00 a 11:59</c:v>
                </c:pt>
                <c:pt idx="3">
                  <c:v>11:30 a 12:29</c:v>
                </c:pt>
                <c:pt idx="4">
                  <c:v>12:00 a 12:59</c:v>
                </c:pt>
                <c:pt idx="5">
                  <c:v>12:30 a 13:29</c:v>
                </c:pt>
                <c:pt idx="6">
                  <c:v>13:00 a 13:59</c:v>
                </c:pt>
                <c:pt idx="7">
                  <c:v>13:30 a 14:29</c:v>
                </c:pt>
                <c:pt idx="8">
                  <c:v>14:00 a 14:59</c:v>
                </c:pt>
                <c:pt idx="9">
                  <c:v>14:30 a 15:29</c:v>
                </c:pt>
                <c:pt idx="10">
                  <c:v>15:00 a 15:59</c:v>
                </c:pt>
                <c:pt idx="11">
                  <c:v>15:30 a 16:30</c:v>
                </c:pt>
                <c:pt idx="12">
                  <c:v>16:00 a 16:29</c:v>
                </c:pt>
              </c:strCache>
            </c:strRef>
          </c:cat>
          <c:val>
            <c:numRef>
              <c:f>'120 PJ454'!$Z$2:$Z$14</c:f>
              <c:numCache>
                <c:formatCode>General</c:formatCode>
                <c:ptCount val="13"/>
                <c:pt idx="0">
                  <c:v>73.8</c:v>
                </c:pt>
                <c:pt idx="1">
                  <c:v>48.6</c:v>
                </c:pt>
                <c:pt idx="2">
                  <c:v>28.8</c:v>
                </c:pt>
                <c:pt idx="3">
                  <c:v>48.6</c:v>
                </c:pt>
                <c:pt idx="4">
                  <c:v>97.2</c:v>
                </c:pt>
                <c:pt idx="5">
                  <c:v>86.4</c:v>
                </c:pt>
                <c:pt idx="6">
                  <c:v>75.599999999999994</c:v>
                </c:pt>
                <c:pt idx="7">
                  <c:v>57.599999999999994</c:v>
                </c:pt>
                <c:pt idx="8">
                  <c:v>28.8</c:v>
                </c:pt>
                <c:pt idx="9">
                  <c:v>93.6</c:v>
                </c:pt>
                <c:pt idx="10">
                  <c:v>104.39999999999999</c:v>
                </c:pt>
                <c:pt idx="11">
                  <c:v>115.19999999999999</c:v>
                </c:pt>
                <c:pt idx="12">
                  <c:v>95.399999999999991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31-4CAA-86ED-A4CDAD499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55671508"/>
        <c:axId val="25175933"/>
      </c:lineChart>
      <c:lineChart>
        <c:grouping val="standard"/>
        <c:varyColors val="0"/>
        <c:ser>
          <c:idx val="2"/>
          <c:order val="2"/>
          <c:tx>
            <c:strRef>
              <c:f>'120 PJ454'!$AA$1</c:f>
              <c:strCache>
                <c:ptCount val="1"/>
                <c:pt idx="0">
                  <c:v>%Carga</c:v>
                </c:pt>
              </c:strCache>
            </c:strRef>
          </c:tx>
          <c:spPr>
            <a:ln w="2844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s-CL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2844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'120 PJ454'!$X$2:$X$14</c:f>
              <c:strCache>
                <c:ptCount val="13"/>
                <c:pt idx="0">
                  <c:v>10:00 a 10:59</c:v>
                </c:pt>
                <c:pt idx="1">
                  <c:v>10:30 a 11:29</c:v>
                </c:pt>
                <c:pt idx="2">
                  <c:v>11:00 a 11:59</c:v>
                </c:pt>
                <c:pt idx="3">
                  <c:v>11:30 a 12:29</c:v>
                </c:pt>
                <c:pt idx="4">
                  <c:v>12:00 a 12:59</c:v>
                </c:pt>
                <c:pt idx="5">
                  <c:v>12:30 a 13:29</c:v>
                </c:pt>
                <c:pt idx="6">
                  <c:v>13:00 a 13:59</c:v>
                </c:pt>
                <c:pt idx="7">
                  <c:v>13:30 a 14:29</c:v>
                </c:pt>
                <c:pt idx="8">
                  <c:v>14:00 a 14:59</c:v>
                </c:pt>
                <c:pt idx="9">
                  <c:v>14:30 a 15:29</c:v>
                </c:pt>
                <c:pt idx="10">
                  <c:v>15:00 a 15:59</c:v>
                </c:pt>
                <c:pt idx="11">
                  <c:v>15:30 a 16:30</c:v>
                </c:pt>
                <c:pt idx="12">
                  <c:v>16:00 a 16:29</c:v>
                </c:pt>
              </c:strCache>
            </c:strRef>
          </c:cat>
          <c:val>
            <c:numRef>
              <c:f>'120 PJ454'!$AA$2:$AA$14</c:f>
              <c:numCache>
                <c:formatCode>0\ %</c:formatCode>
                <c:ptCount val="13"/>
                <c:pt idx="0">
                  <c:v>0.16400000000000001</c:v>
                </c:pt>
                <c:pt idx="1">
                  <c:v>0.18</c:v>
                </c:pt>
                <c:pt idx="2">
                  <c:v>0.16</c:v>
                </c:pt>
                <c:pt idx="3">
                  <c:v>0</c:v>
                </c:pt>
                <c:pt idx="4">
                  <c:v>0.18</c:v>
                </c:pt>
                <c:pt idx="5">
                  <c:v>0.16</c:v>
                </c:pt>
                <c:pt idx="6">
                  <c:v>0.13999999999999999</c:v>
                </c:pt>
                <c:pt idx="7">
                  <c:v>0.15999999999999998</c:v>
                </c:pt>
                <c:pt idx="8">
                  <c:v>0.16</c:v>
                </c:pt>
                <c:pt idx="9">
                  <c:v>0.17333333333333331</c:v>
                </c:pt>
                <c:pt idx="10">
                  <c:v>0.19333333333333333</c:v>
                </c:pt>
                <c:pt idx="11">
                  <c:v>0.21333333333333332</c:v>
                </c:pt>
                <c:pt idx="12">
                  <c:v>0.21199999999999999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831-4CAA-86ED-A4CDAD499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83995005"/>
        <c:axId val="9811307"/>
      </c:lineChart>
      <c:catAx>
        <c:axId val="556715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s-CL"/>
          </a:p>
        </c:txPr>
        <c:crossAx val="25175933"/>
        <c:crosses val="autoZero"/>
        <c:auto val="1"/>
        <c:lblAlgn val="ctr"/>
        <c:lblOffset val="100"/>
        <c:noMultiLvlLbl val="0"/>
      </c:catAx>
      <c:valAx>
        <c:axId val="2517593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s-CL"/>
          </a:p>
        </c:txPr>
        <c:crossAx val="55671508"/>
        <c:crosses val="autoZero"/>
        <c:crossBetween val="between"/>
      </c:valAx>
      <c:catAx>
        <c:axId val="8399500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9811307"/>
        <c:crosses val="autoZero"/>
        <c:auto val="1"/>
        <c:lblAlgn val="ctr"/>
        <c:lblOffset val="100"/>
        <c:noMultiLvlLbl val="0"/>
      </c:catAx>
      <c:valAx>
        <c:axId val="9811307"/>
        <c:scaling>
          <c:orientation val="minMax"/>
          <c:max val="1"/>
        </c:scaling>
        <c:delete val="0"/>
        <c:axPos val="r"/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s-CL"/>
          </a:p>
        </c:txPr>
        <c:crossAx val="83995005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s-CL"/>
        </a:p>
      </c:txPr>
    </c:legend>
    <c:plotVisOnly val="1"/>
    <c:dispBlanksAs val="zero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baseline="0">
                <a:solidFill>
                  <a:srgbClr val="595959"/>
                </a:solidFill>
                <a:uFillTx/>
                <a:latin typeface="Calibri"/>
              </a:rPr>
              <a:t>120 PJ454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'120 PJ454'!$P$1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'120 PJ454'!$O$2:$O$14</c:f>
              <c:strCache>
                <c:ptCount val="13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  <c:pt idx="5">
                  <c:v>12:30 a 12:59</c:v>
                </c:pt>
                <c:pt idx="6">
                  <c:v>13:00 a 13:29</c:v>
                </c:pt>
                <c:pt idx="7">
                  <c:v>13:30 a 13:59</c:v>
                </c:pt>
                <c:pt idx="8">
                  <c:v>14:00 a 14:29</c:v>
                </c:pt>
                <c:pt idx="9">
                  <c:v>14:30 a 14:59</c:v>
                </c:pt>
                <c:pt idx="10">
                  <c:v>15:00 a 15:29</c:v>
                </c:pt>
                <c:pt idx="11">
                  <c:v>15:30 a 15:59</c:v>
                </c:pt>
                <c:pt idx="12">
                  <c:v>16:00 a 16:29</c:v>
                </c:pt>
              </c:strCache>
            </c:strRef>
          </c:cat>
          <c:val>
            <c:numRef>
              <c:f>'120 PJ454'!$P$2:$P$14</c:f>
              <c:numCache>
                <c:formatCode>0</c:formatCode>
                <c:ptCount val="13"/>
                <c:pt idx="0">
                  <c:v>180</c:v>
                </c:pt>
                <c:pt idx="1">
                  <c:v>90</c:v>
                </c:pt>
                <c:pt idx="2">
                  <c:v>180</c:v>
                </c:pt>
                <c:pt idx="3">
                  <c:v>0</c:v>
                </c:pt>
                <c:pt idx="4">
                  <c:v>270</c:v>
                </c:pt>
                <c:pt idx="5">
                  <c:v>270</c:v>
                </c:pt>
                <c:pt idx="6">
                  <c:v>270</c:v>
                </c:pt>
                <c:pt idx="7">
                  <c:v>270</c:v>
                </c:pt>
                <c:pt idx="8">
                  <c:v>90</c:v>
                </c:pt>
                <c:pt idx="9">
                  <c:v>90</c:v>
                </c:pt>
                <c:pt idx="10">
                  <c:v>450</c:v>
                </c:pt>
                <c:pt idx="11">
                  <c:v>90</c:v>
                </c:pt>
                <c:pt idx="12">
                  <c:v>450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0E-48D7-AB9B-C6A1F2F7E421}"/>
            </c:ext>
          </c:extLst>
        </c:ser>
        <c:ser>
          <c:idx val="1"/>
          <c:order val="1"/>
          <c:tx>
            <c:strRef>
              <c:f>'120 PJ454'!$Q$1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'120 PJ454'!$O$2:$O$14</c:f>
              <c:strCache>
                <c:ptCount val="13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  <c:pt idx="5">
                  <c:v>12:30 a 12:59</c:v>
                </c:pt>
                <c:pt idx="6">
                  <c:v>13:00 a 13:29</c:v>
                </c:pt>
                <c:pt idx="7">
                  <c:v>13:30 a 13:59</c:v>
                </c:pt>
                <c:pt idx="8">
                  <c:v>14:00 a 14:29</c:v>
                </c:pt>
                <c:pt idx="9">
                  <c:v>14:30 a 14:59</c:v>
                </c:pt>
                <c:pt idx="10">
                  <c:v>15:00 a 15:29</c:v>
                </c:pt>
                <c:pt idx="11">
                  <c:v>15:30 a 15:59</c:v>
                </c:pt>
                <c:pt idx="12">
                  <c:v>16:00 a 16:29</c:v>
                </c:pt>
              </c:strCache>
            </c:strRef>
          </c:cat>
          <c:val>
            <c:numRef>
              <c:f>'120 PJ454'!$Q$2:$Q$14</c:f>
              <c:numCache>
                <c:formatCode>0</c:formatCode>
                <c:ptCount val="13"/>
                <c:pt idx="0">
                  <c:v>18</c:v>
                </c:pt>
                <c:pt idx="1">
                  <c:v>19.8</c:v>
                </c:pt>
                <c:pt idx="2">
                  <c:v>28.8</c:v>
                </c:pt>
                <c:pt idx="3">
                  <c:v>0</c:v>
                </c:pt>
                <c:pt idx="4">
                  <c:v>48.6</c:v>
                </c:pt>
                <c:pt idx="5">
                  <c:v>48.6</c:v>
                </c:pt>
                <c:pt idx="6">
                  <c:v>37.799999999999997</c:v>
                </c:pt>
                <c:pt idx="7">
                  <c:v>37.799999999999997</c:v>
                </c:pt>
                <c:pt idx="8">
                  <c:v>19.8</c:v>
                </c:pt>
                <c:pt idx="9">
                  <c:v>9</c:v>
                </c:pt>
                <c:pt idx="10">
                  <c:v>84.6</c:v>
                </c:pt>
                <c:pt idx="11">
                  <c:v>19.8</c:v>
                </c:pt>
                <c:pt idx="12">
                  <c:v>95.399999999999991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0E-48D7-AB9B-C6A1F2F7E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7969327"/>
        <c:axId val="1127969807"/>
      </c:lineChart>
      <c:lineChart>
        <c:grouping val="standard"/>
        <c:varyColors val="0"/>
        <c:ser>
          <c:idx val="2"/>
          <c:order val="2"/>
          <c:tx>
            <c:strRef>
              <c:f>'120 PJ454'!$T$1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'120 PJ454'!$O$2:$O$14</c:f>
              <c:strCache>
                <c:ptCount val="13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  <c:pt idx="5">
                  <c:v>12:30 a 12:59</c:v>
                </c:pt>
                <c:pt idx="6">
                  <c:v>13:00 a 13:29</c:v>
                </c:pt>
                <c:pt idx="7">
                  <c:v>13:30 a 13:59</c:v>
                </c:pt>
                <c:pt idx="8">
                  <c:v>14:00 a 14:29</c:v>
                </c:pt>
                <c:pt idx="9">
                  <c:v>14:30 a 14:59</c:v>
                </c:pt>
                <c:pt idx="10">
                  <c:v>15:00 a 15:29</c:v>
                </c:pt>
                <c:pt idx="11">
                  <c:v>15:30 a 15:59</c:v>
                </c:pt>
                <c:pt idx="12">
                  <c:v>16:00 a 16:29</c:v>
                </c:pt>
              </c:strCache>
            </c:strRef>
          </c:cat>
          <c:val>
            <c:numRef>
              <c:f>'120 PJ454'!$T$2:$T$14</c:f>
              <c:numCache>
                <c:formatCode>0.0%</c:formatCode>
                <c:ptCount val="13"/>
                <c:pt idx="0">
                  <c:v>0.1</c:v>
                </c:pt>
                <c:pt idx="1">
                  <c:v>0.22</c:v>
                </c:pt>
                <c:pt idx="2">
                  <c:v>0.16</c:v>
                </c:pt>
                <c:pt idx="3">
                  <c:v>0</c:v>
                </c:pt>
                <c:pt idx="4">
                  <c:v>0.18</c:v>
                </c:pt>
                <c:pt idx="5">
                  <c:v>0.18</c:v>
                </c:pt>
                <c:pt idx="6">
                  <c:v>0.13999999999999999</c:v>
                </c:pt>
                <c:pt idx="7">
                  <c:v>0.13999999999999999</c:v>
                </c:pt>
                <c:pt idx="8">
                  <c:v>0.22</c:v>
                </c:pt>
                <c:pt idx="9">
                  <c:v>0.1</c:v>
                </c:pt>
                <c:pt idx="10">
                  <c:v>0.188</c:v>
                </c:pt>
                <c:pt idx="11">
                  <c:v>0.22</c:v>
                </c:pt>
                <c:pt idx="12">
                  <c:v>0.21199999999999999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10E-48D7-AB9B-C6A1F2F7E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8988928"/>
        <c:axId val="2108993248"/>
      </c:lineChart>
      <c:catAx>
        <c:axId val="1127969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27969807"/>
        <c:crosses val="autoZero"/>
        <c:auto val="1"/>
        <c:lblAlgn val="ctr"/>
        <c:lblOffset val="100"/>
        <c:noMultiLvlLbl val="0"/>
      </c:catAx>
      <c:valAx>
        <c:axId val="1127969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27969327"/>
        <c:crosses val="autoZero"/>
        <c:crossBetween val="between"/>
      </c:valAx>
      <c:valAx>
        <c:axId val="2108993248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2108988928"/>
        <c:crosses val="max"/>
        <c:crossBetween val="between"/>
      </c:valAx>
      <c:catAx>
        <c:axId val="21089889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089932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167679</xdr:colOff>
      <xdr:row>14</xdr:row>
      <xdr:rowOff>158626</xdr:rowOff>
    </xdr:from>
    <xdr:to>
      <xdr:col>27</xdr:col>
      <xdr:colOff>716664</xdr:colOff>
      <xdr:row>28</xdr:row>
      <xdr:rowOff>74085</xdr:rowOff>
    </xdr:to>
    <xdr:graphicFrame macro="">
      <xdr:nvGraphicFramePr>
        <xdr:cNvPr id="4" name="Gráfico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596899</xdr:colOff>
      <xdr:row>16</xdr:row>
      <xdr:rowOff>57151</xdr:rowOff>
    </xdr:from>
    <xdr:to>
      <xdr:col>19</xdr:col>
      <xdr:colOff>535516</xdr:colOff>
      <xdr:row>30</xdr:row>
      <xdr:rowOff>133351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E2E6C74-E0A3-904D-AE13-E569FB62E9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45"/>
  <sheetViews>
    <sheetView tabSelected="1" topLeftCell="G1" zoomScale="90" zoomScaleNormal="90" workbookViewId="0">
      <selection activeCell="L35" sqref="L35"/>
    </sheetView>
  </sheetViews>
  <sheetFormatPr baseColWidth="10" defaultColWidth="11.453125" defaultRowHeight="15" customHeight="1" x14ac:dyDescent="0.35"/>
  <cols>
    <col min="1" max="1" width="3.453125" customWidth="1"/>
    <col min="2" max="2" width="26.1796875" customWidth="1"/>
    <col min="3" max="3" width="13.1796875" customWidth="1"/>
    <col min="4" max="4" width="9.54296875" customWidth="1"/>
    <col min="5" max="5" width="9.81640625" customWidth="1"/>
    <col min="6" max="7" width="7.81640625" customWidth="1"/>
    <col min="8" max="8" width="9.453125" customWidth="1"/>
    <col min="9" max="9" width="10.453125" customWidth="1"/>
    <col min="10" max="12" width="15.54296875" customWidth="1"/>
    <col min="13" max="13" width="4.453125" customWidth="1"/>
    <col min="14" max="14" width="5.453125" customWidth="1"/>
    <col min="15" max="16" width="14" customWidth="1"/>
    <col min="17" max="17" width="14.453125" style="1" customWidth="1"/>
    <col min="18" max="19" width="12" style="1" customWidth="1"/>
    <col min="20" max="20" width="11.453125" style="1"/>
    <col min="22" max="23" width="6.54296875" customWidth="1"/>
    <col min="24" max="24" width="11.81640625" customWidth="1"/>
    <col min="25" max="25" width="12.54296875" customWidth="1"/>
  </cols>
  <sheetData>
    <row r="1" spans="1:27" ht="15.5" x14ac:dyDescent="0.35">
      <c r="A1" s="2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4" t="s">
        <v>8</v>
      </c>
      <c r="K1" s="4" t="s">
        <v>9</v>
      </c>
      <c r="L1" s="4" t="s">
        <v>10</v>
      </c>
      <c r="O1" s="5" t="s">
        <v>11</v>
      </c>
      <c r="P1" s="5" t="s">
        <v>12</v>
      </c>
      <c r="Q1" s="5" t="s">
        <v>13</v>
      </c>
      <c r="R1" s="6">
        <v>1</v>
      </c>
      <c r="S1" s="5" t="s">
        <v>14</v>
      </c>
      <c r="T1" s="5" t="s">
        <v>15</v>
      </c>
      <c r="X1" s="7" t="s">
        <v>11</v>
      </c>
      <c r="Y1" s="7" t="s">
        <v>12</v>
      </c>
      <c r="Z1" s="7" t="s">
        <v>13</v>
      </c>
      <c r="AA1" s="7" t="s">
        <v>15</v>
      </c>
    </row>
    <row r="2" spans="1:27" ht="14.5" x14ac:dyDescent="0.35">
      <c r="A2" s="2">
        <v>1</v>
      </c>
      <c r="B2" s="8" t="s">
        <v>16</v>
      </c>
      <c r="C2" s="9">
        <v>45952</v>
      </c>
      <c r="D2" s="8">
        <v>120</v>
      </c>
      <c r="E2" s="8">
        <v>2</v>
      </c>
      <c r="F2" s="10">
        <v>0.422916666666667</v>
      </c>
      <c r="G2" s="11">
        <f t="shared" ref="G2:G33" si="0">FLOOR(F2,"00:30")</f>
        <v>0.41666666666666663</v>
      </c>
      <c r="H2" s="8" t="s">
        <v>17</v>
      </c>
      <c r="I2" s="1" t="s">
        <v>18</v>
      </c>
      <c r="J2" s="8">
        <f>VLOOKUP(E2,Hoja1!E:F,2,FALSE())</f>
        <v>90</v>
      </c>
      <c r="K2" s="12">
        <f>VLOOKUP(I2,Hoja1!A:C,3,FALSE())</f>
        <v>9</v>
      </c>
      <c r="L2" s="13">
        <f t="shared" ref="L2:L34" si="1">K2/J2</f>
        <v>0.1</v>
      </c>
      <c r="N2" s="14">
        <v>0.41666666666666702</v>
      </c>
      <c r="O2" s="8" t="s">
        <v>19</v>
      </c>
      <c r="P2" s="15">
        <f t="shared" ref="P2:P7" si="2">SUMIF(G4:G28,N2,J4:J28)</f>
        <v>180</v>
      </c>
      <c r="Q2" s="15">
        <f t="shared" ref="Q2:Q7" si="3">SUMIF(G4:G28,N2,K4:K28)</f>
        <v>18</v>
      </c>
      <c r="R2" s="13">
        <v>1</v>
      </c>
      <c r="S2" s="16">
        <v>0.85</v>
      </c>
      <c r="T2" s="16">
        <f>Q2/P2</f>
        <v>0.1</v>
      </c>
      <c r="V2" s="14">
        <v>0.41666666666666702</v>
      </c>
      <c r="W2" s="14">
        <v>0.4375</v>
      </c>
      <c r="X2" s="8" t="s">
        <v>20</v>
      </c>
      <c r="Y2" s="17">
        <f t="shared" ref="Y2:Y14" si="4">SUM(SUMIF($G$1:$G$95,W2,$J$1:$J$95),SUMIF($G$1:$G$95,V2,$J$1:$J$95))</f>
        <v>450</v>
      </c>
      <c r="Z2" s="17">
        <f>SUM(SUMIF($G$1:$G$95,W2,$K$1:$K$95),SUMIF($G$1:$G$95,V2,$K$1:$K98))</f>
        <v>73.8</v>
      </c>
      <c r="AA2" s="18">
        <f>Z2/Y2</f>
        <v>0.16400000000000001</v>
      </c>
    </row>
    <row r="3" spans="1:27" ht="14.5" x14ac:dyDescent="0.35">
      <c r="A3" s="2">
        <v>2</v>
      </c>
      <c r="B3" s="8" t="s">
        <v>16</v>
      </c>
      <c r="C3" s="9">
        <v>45952</v>
      </c>
      <c r="D3" s="8">
        <v>120</v>
      </c>
      <c r="E3" s="8">
        <v>2</v>
      </c>
      <c r="F3" s="10">
        <v>0.42986111111111103</v>
      </c>
      <c r="G3" s="11">
        <f t="shared" si="0"/>
        <v>0.41666666666666663</v>
      </c>
      <c r="H3" s="8" t="s">
        <v>21</v>
      </c>
      <c r="I3" s="8">
        <v>2</v>
      </c>
      <c r="J3" s="8">
        <f>VLOOKUP(E3,Hoja1!E:F,2,FALSE())</f>
        <v>90</v>
      </c>
      <c r="K3" s="12">
        <f>VLOOKUP(I3,Hoja1!A:C,3,FALSE())</f>
        <v>27</v>
      </c>
      <c r="L3" s="13">
        <f t="shared" si="1"/>
        <v>0.3</v>
      </c>
      <c r="N3" s="14">
        <v>0.4375</v>
      </c>
      <c r="O3" s="13" t="s">
        <v>22</v>
      </c>
      <c r="P3" s="15">
        <f t="shared" si="2"/>
        <v>90</v>
      </c>
      <c r="Q3" s="15">
        <f t="shared" si="3"/>
        <v>19.8</v>
      </c>
      <c r="R3" s="13">
        <v>1</v>
      </c>
      <c r="S3" s="16">
        <v>0.85</v>
      </c>
      <c r="T3" s="16">
        <f>Q3/P3</f>
        <v>0.22</v>
      </c>
      <c r="V3" s="14">
        <v>0.4375</v>
      </c>
      <c r="W3" s="14">
        <v>0.45833333333333298</v>
      </c>
      <c r="X3" s="8" t="s">
        <v>23</v>
      </c>
      <c r="Y3" s="17">
        <f t="shared" si="4"/>
        <v>270</v>
      </c>
      <c r="Z3" s="17">
        <f>SUM(SUMIF($G$1:$G$95,W3,$K$1:$K$95),SUMIF($G$1:$G$95,V3,$K$1:$K99))</f>
        <v>48.6</v>
      </c>
      <c r="AA3" s="18">
        <f>Z3/Y3</f>
        <v>0.18</v>
      </c>
    </row>
    <row r="4" spans="1:27" ht="14.5" x14ac:dyDescent="0.35">
      <c r="A4" s="2">
        <v>3</v>
      </c>
      <c r="B4" s="8" t="s">
        <v>16</v>
      </c>
      <c r="C4" s="9">
        <v>45952</v>
      </c>
      <c r="D4" s="8">
        <v>120</v>
      </c>
      <c r="E4" s="8">
        <v>2</v>
      </c>
      <c r="F4" s="10">
        <v>0.43402777777777801</v>
      </c>
      <c r="G4" s="11">
        <f t="shared" si="0"/>
        <v>0.41666666666666663</v>
      </c>
      <c r="H4" s="8" t="s">
        <v>24</v>
      </c>
      <c r="I4" s="8" t="s">
        <v>18</v>
      </c>
      <c r="J4" s="8">
        <f>VLOOKUP(E4,Hoja1!E:F,2,FALSE())</f>
        <v>90</v>
      </c>
      <c r="K4" s="12">
        <f>VLOOKUP(I4,Hoja1!A:C,3,FALSE())</f>
        <v>9</v>
      </c>
      <c r="L4" s="13">
        <f t="shared" si="1"/>
        <v>0.1</v>
      </c>
      <c r="N4" s="14">
        <v>0.45833333333333298</v>
      </c>
      <c r="O4" s="13" t="s">
        <v>25</v>
      </c>
      <c r="P4" s="15">
        <f t="shared" si="2"/>
        <v>180</v>
      </c>
      <c r="Q4" s="15">
        <f t="shared" si="3"/>
        <v>28.8</v>
      </c>
      <c r="R4" s="13">
        <v>1</v>
      </c>
      <c r="S4" s="16">
        <v>0.85</v>
      </c>
      <c r="T4" s="16">
        <f>Q4/P4</f>
        <v>0.16</v>
      </c>
      <c r="V4" s="14">
        <v>0.45833333333333298</v>
      </c>
      <c r="W4" s="14">
        <v>0.47916666666666702</v>
      </c>
      <c r="X4" s="19" t="s">
        <v>26</v>
      </c>
      <c r="Y4" s="17">
        <f t="shared" si="4"/>
        <v>180</v>
      </c>
      <c r="Z4" s="17">
        <f>SUM(SUMIF($G$1:$G$95,W4,$K$1:$K$95),SUMIF($G$1:$G$95,V4,$K$1:$K100))</f>
        <v>28.8</v>
      </c>
      <c r="AA4" s="18">
        <f>Z4/Y4</f>
        <v>0.16</v>
      </c>
    </row>
    <row r="5" spans="1:27" ht="14.5" x14ac:dyDescent="0.35">
      <c r="A5" s="2">
        <v>4</v>
      </c>
      <c r="B5" s="8" t="s">
        <v>16</v>
      </c>
      <c r="C5" s="9">
        <v>45952</v>
      </c>
      <c r="D5" s="8">
        <v>120</v>
      </c>
      <c r="E5" s="8">
        <v>2</v>
      </c>
      <c r="F5" s="10">
        <v>0.43402777777777801</v>
      </c>
      <c r="G5" s="11">
        <f t="shared" si="0"/>
        <v>0.41666666666666663</v>
      </c>
      <c r="H5" s="8" t="s">
        <v>27</v>
      </c>
      <c r="I5" s="8" t="s">
        <v>18</v>
      </c>
      <c r="J5" s="8">
        <f>VLOOKUP(E5,Hoja1!E:F,2,FALSE())</f>
        <v>90</v>
      </c>
      <c r="K5" s="12">
        <f>VLOOKUP(I5,Hoja1!A:C,3,FALSE())</f>
        <v>9</v>
      </c>
      <c r="L5" s="13">
        <f t="shared" si="1"/>
        <v>0.1</v>
      </c>
      <c r="N5" s="14">
        <v>0.47916666666666702</v>
      </c>
      <c r="O5" s="13" t="s">
        <v>28</v>
      </c>
      <c r="P5" s="15">
        <f t="shared" si="2"/>
        <v>0</v>
      </c>
      <c r="Q5" s="15">
        <f t="shared" si="3"/>
        <v>0</v>
      </c>
      <c r="R5" s="13">
        <v>1</v>
      </c>
      <c r="S5" s="16">
        <v>0.85</v>
      </c>
      <c r="T5" s="16">
        <v>0</v>
      </c>
      <c r="V5" s="14">
        <v>0.47916666666666702</v>
      </c>
      <c r="W5" s="14">
        <v>0.5</v>
      </c>
      <c r="X5" s="19" t="s">
        <v>29</v>
      </c>
      <c r="Y5" s="17">
        <f t="shared" si="4"/>
        <v>270</v>
      </c>
      <c r="Z5" s="17">
        <f>SUM(SUMIF($G$1:$G$95,W5,$K$1:$K$95),SUMIF($G$1:$G$95,V5,$K$1:$K101))</f>
        <v>48.6</v>
      </c>
      <c r="AA5" s="18">
        <v>0</v>
      </c>
    </row>
    <row r="6" spans="1:27" ht="14.5" x14ac:dyDescent="0.35">
      <c r="A6" s="2">
        <v>5</v>
      </c>
      <c r="B6" s="8" t="s">
        <v>16</v>
      </c>
      <c r="C6" s="9">
        <v>45952</v>
      </c>
      <c r="D6" s="8">
        <v>120</v>
      </c>
      <c r="E6" s="8">
        <v>2</v>
      </c>
      <c r="F6" s="10">
        <v>0.44583333333333303</v>
      </c>
      <c r="G6" s="11">
        <f t="shared" si="0"/>
        <v>0.4375</v>
      </c>
      <c r="H6" s="8" t="s">
        <v>30</v>
      </c>
      <c r="I6" s="8" t="s">
        <v>31</v>
      </c>
      <c r="J6" s="8">
        <f>VLOOKUP(E6,Hoja1!E:F,2,FALSE())</f>
        <v>90</v>
      </c>
      <c r="K6" s="12">
        <f>VLOOKUP(I6,Hoja1!A:C,3,FALSE())</f>
        <v>19.8</v>
      </c>
      <c r="L6" s="13">
        <f t="shared" si="1"/>
        <v>0.22</v>
      </c>
      <c r="N6" s="14">
        <v>0.5</v>
      </c>
      <c r="O6" s="13" t="s">
        <v>32</v>
      </c>
      <c r="P6" s="15">
        <f t="shared" si="2"/>
        <v>270</v>
      </c>
      <c r="Q6" s="15">
        <f t="shared" si="3"/>
        <v>48.6</v>
      </c>
      <c r="R6" s="13">
        <v>1</v>
      </c>
      <c r="S6" s="16">
        <v>0.85</v>
      </c>
      <c r="T6" s="16">
        <f t="shared" ref="T6:T14" si="5">Q6/P6</f>
        <v>0.18</v>
      </c>
      <c r="V6" s="14">
        <v>0.5</v>
      </c>
      <c r="W6" s="14">
        <v>0.52083333333333304</v>
      </c>
      <c r="X6" s="19" t="s">
        <v>33</v>
      </c>
      <c r="Y6" s="17">
        <f t="shared" si="4"/>
        <v>540</v>
      </c>
      <c r="Z6" s="17">
        <f>SUM(SUMIF($G$1:$G$95,W6,$K$1:$K$95),SUMIF($G$1:$G$95,V6,$K$1:$K102))</f>
        <v>97.2</v>
      </c>
      <c r="AA6" s="18">
        <f t="shared" ref="AA6:AA14" si="6">Z6/Y6</f>
        <v>0.18</v>
      </c>
    </row>
    <row r="7" spans="1:27" ht="14.5" x14ac:dyDescent="0.35">
      <c r="A7" s="2">
        <v>6</v>
      </c>
      <c r="B7" s="8" t="s">
        <v>16</v>
      </c>
      <c r="C7" s="9">
        <v>45952</v>
      </c>
      <c r="D7" s="8">
        <v>120</v>
      </c>
      <c r="E7" s="8">
        <v>2</v>
      </c>
      <c r="F7" s="10">
        <v>0.47430555555555598</v>
      </c>
      <c r="G7" s="11">
        <f t="shared" si="0"/>
        <v>0.45833333333333331</v>
      </c>
      <c r="H7" s="8" t="s">
        <v>34</v>
      </c>
      <c r="I7" s="8" t="s">
        <v>31</v>
      </c>
      <c r="J7" s="8">
        <f>VLOOKUP(E7,Hoja1!E:F,2,FALSE())</f>
        <v>90</v>
      </c>
      <c r="K7" s="12">
        <f>VLOOKUP(I7,Hoja1!A:C,3,FALSE())</f>
        <v>19.8</v>
      </c>
      <c r="L7" s="13">
        <f t="shared" si="1"/>
        <v>0.22</v>
      </c>
      <c r="N7" s="14">
        <v>0.52083333333333304</v>
      </c>
      <c r="O7" s="8" t="s">
        <v>35</v>
      </c>
      <c r="P7" s="15">
        <f t="shared" si="2"/>
        <v>270</v>
      </c>
      <c r="Q7" s="15">
        <f t="shared" si="3"/>
        <v>48.6</v>
      </c>
      <c r="R7" s="13">
        <v>1</v>
      </c>
      <c r="S7" s="16">
        <v>0.85</v>
      </c>
      <c r="T7" s="16">
        <f t="shared" si="5"/>
        <v>0.18</v>
      </c>
      <c r="V7" s="14">
        <v>0.52083333333333304</v>
      </c>
      <c r="W7" s="14">
        <v>0.54166666666666696</v>
      </c>
      <c r="X7" s="19" t="s">
        <v>36</v>
      </c>
      <c r="Y7" s="17">
        <f t="shared" si="4"/>
        <v>540</v>
      </c>
      <c r="Z7" s="17">
        <f>SUM(SUMIF($G$1:$G$95,W7,$K$1:$K$95),SUMIF($G$1:$G$95,V7,$K$1:$K103))</f>
        <v>86.4</v>
      </c>
      <c r="AA7" s="18">
        <f t="shared" si="6"/>
        <v>0.16</v>
      </c>
    </row>
    <row r="8" spans="1:27" ht="14.5" x14ac:dyDescent="0.35">
      <c r="A8" s="2">
        <v>7</v>
      </c>
      <c r="B8" s="8" t="s">
        <v>16</v>
      </c>
      <c r="C8" s="9">
        <v>45952</v>
      </c>
      <c r="D8" s="8">
        <v>120</v>
      </c>
      <c r="E8" s="8">
        <v>2</v>
      </c>
      <c r="F8" s="10">
        <v>0.47708333333333303</v>
      </c>
      <c r="G8" s="11">
        <f t="shared" si="0"/>
        <v>0.45833333333333331</v>
      </c>
      <c r="H8" s="8" t="s">
        <v>37</v>
      </c>
      <c r="I8" s="8" t="s">
        <v>18</v>
      </c>
      <c r="J8" s="8">
        <f>VLOOKUP(E8,Hoja1!E:F,2,FALSE())</f>
        <v>90</v>
      </c>
      <c r="K8" s="12">
        <f>VLOOKUP(I8,Hoja1!A:C,3,FALSE())</f>
        <v>9</v>
      </c>
      <c r="L8" s="13">
        <f t="shared" si="1"/>
        <v>0.1</v>
      </c>
      <c r="N8" s="14">
        <v>0.54166666666666696</v>
      </c>
      <c r="O8" s="8" t="s">
        <v>38</v>
      </c>
      <c r="P8" s="15">
        <f>SUMIF(G10:G33,N8,J10:J33)</f>
        <v>270</v>
      </c>
      <c r="Q8" s="15">
        <f>SUMIF(G10:G33,N8,K10:K33)</f>
        <v>37.799999999999997</v>
      </c>
      <c r="R8" s="13">
        <v>1</v>
      </c>
      <c r="S8" s="16">
        <v>0.85</v>
      </c>
      <c r="T8" s="16">
        <f t="shared" si="5"/>
        <v>0.13999999999999999</v>
      </c>
      <c r="V8" s="14">
        <v>0.54166666666666696</v>
      </c>
      <c r="W8" s="14">
        <v>0.5625</v>
      </c>
      <c r="X8" s="19" t="s">
        <v>39</v>
      </c>
      <c r="Y8" s="17">
        <f t="shared" si="4"/>
        <v>540</v>
      </c>
      <c r="Z8" s="17">
        <f>SUM(SUMIF($G$1:$G$95,W8,$K$1:$K$95),SUMIF($G$1:$G$95,V8,$K$1:$K104))</f>
        <v>75.599999999999994</v>
      </c>
      <c r="AA8" s="18">
        <f t="shared" si="6"/>
        <v>0.13999999999999999</v>
      </c>
    </row>
    <row r="9" spans="1:27" ht="14.5" x14ac:dyDescent="0.35">
      <c r="A9" s="2">
        <v>8</v>
      </c>
      <c r="B9" s="8" t="s">
        <v>16</v>
      </c>
      <c r="C9" s="9">
        <v>45952</v>
      </c>
      <c r="D9" s="8">
        <v>120</v>
      </c>
      <c r="E9" s="8">
        <v>2</v>
      </c>
      <c r="F9" s="10">
        <v>0.51111111111111096</v>
      </c>
      <c r="G9" s="11">
        <f t="shared" si="0"/>
        <v>0.5</v>
      </c>
      <c r="H9" s="8" t="s">
        <v>40</v>
      </c>
      <c r="I9" s="8" t="s">
        <v>31</v>
      </c>
      <c r="J9" s="8">
        <f>VLOOKUP(E9,Hoja1!E:F,2,FALSE())</f>
        <v>90</v>
      </c>
      <c r="K9" s="12">
        <f>VLOOKUP(I9,Hoja1!A:C,3,FALSE())</f>
        <v>19.8</v>
      </c>
      <c r="L9" s="13">
        <f t="shared" si="1"/>
        <v>0.22</v>
      </c>
      <c r="N9" s="14">
        <v>0.5625</v>
      </c>
      <c r="O9" s="8" t="s">
        <v>41</v>
      </c>
      <c r="P9" s="15">
        <f>SUMIF(G11:G34,N9,J11:J34)</f>
        <v>270</v>
      </c>
      <c r="Q9" s="15">
        <f>SUMIF(G11:G34,N9,K11:K34)</f>
        <v>37.799999999999997</v>
      </c>
      <c r="R9" s="13">
        <v>1</v>
      </c>
      <c r="S9" s="16">
        <v>0.85</v>
      </c>
      <c r="T9" s="16">
        <f t="shared" si="5"/>
        <v>0.13999999999999999</v>
      </c>
      <c r="V9" s="14">
        <v>0.5625</v>
      </c>
      <c r="W9" s="14">
        <v>0.58333333333333304</v>
      </c>
      <c r="X9" s="19" t="s">
        <v>42</v>
      </c>
      <c r="Y9" s="17">
        <f t="shared" si="4"/>
        <v>360</v>
      </c>
      <c r="Z9" s="17">
        <f>SUM(SUMIF($G$1:$G$95,W9,$K$1:$K$95),SUMIF($G$1:$G$95,V9,$K$1:$K105))</f>
        <v>57.599999999999994</v>
      </c>
      <c r="AA9" s="18">
        <f t="shared" si="6"/>
        <v>0.15999999999999998</v>
      </c>
    </row>
    <row r="10" spans="1:27" ht="14.5" x14ac:dyDescent="0.35">
      <c r="A10" s="2">
        <v>9</v>
      </c>
      <c r="B10" s="8" t="s">
        <v>16</v>
      </c>
      <c r="C10" s="9">
        <v>45952</v>
      </c>
      <c r="D10" s="8">
        <v>120</v>
      </c>
      <c r="E10" s="8">
        <v>2</v>
      </c>
      <c r="F10" s="10">
        <v>0.51180555555555596</v>
      </c>
      <c r="G10" s="11">
        <f t="shared" si="0"/>
        <v>0.5</v>
      </c>
      <c r="H10" s="8" t="s">
        <v>43</v>
      </c>
      <c r="I10" s="8" t="s">
        <v>18</v>
      </c>
      <c r="J10" s="8">
        <f>VLOOKUP(E10,Hoja1!E:F,2,FALSE())</f>
        <v>90</v>
      </c>
      <c r="K10" s="12">
        <f>VLOOKUP(I10,Hoja1!A:C,3,FALSE())</f>
        <v>9</v>
      </c>
      <c r="L10" s="13">
        <f t="shared" si="1"/>
        <v>0.1</v>
      </c>
      <c r="N10" s="14">
        <v>0.58333333333333304</v>
      </c>
      <c r="O10" s="8" t="s">
        <v>44</v>
      </c>
      <c r="P10" s="15">
        <f>SUMIF(G12:G35,N10,J12:J35)</f>
        <v>90</v>
      </c>
      <c r="Q10" s="15">
        <f>SUMIF(G12:G35,N10,K12:K35)</f>
        <v>19.8</v>
      </c>
      <c r="R10" s="13">
        <v>1</v>
      </c>
      <c r="S10" s="16">
        <v>0.85</v>
      </c>
      <c r="T10" s="16">
        <f t="shared" si="5"/>
        <v>0.22</v>
      </c>
      <c r="V10" s="14">
        <v>0.58333333333333304</v>
      </c>
      <c r="W10" s="14">
        <v>0.60416666666666696</v>
      </c>
      <c r="X10" s="19" t="s">
        <v>45</v>
      </c>
      <c r="Y10" s="17">
        <f t="shared" si="4"/>
        <v>180</v>
      </c>
      <c r="Z10" s="17">
        <f>SUM(SUMIF($G$1:$G$95,W10,$K$1:$K$95),SUMIF($G$1:$G$95,V10,$K$1:$K106))</f>
        <v>28.8</v>
      </c>
      <c r="AA10" s="18">
        <f t="shared" si="6"/>
        <v>0.16</v>
      </c>
    </row>
    <row r="11" spans="1:27" ht="14.5" x14ac:dyDescent="0.35">
      <c r="A11" s="2">
        <v>10</v>
      </c>
      <c r="B11" s="8" t="s">
        <v>16</v>
      </c>
      <c r="C11" s="9">
        <v>45952</v>
      </c>
      <c r="D11" s="8">
        <v>120</v>
      </c>
      <c r="E11" s="8">
        <v>2</v>
      </c>
      <c r="F11" s="10">
        <v>0.51875000000000004</v>
      </c>
      <c r="G11" s="11">
        <f t="shared" si="0"/>
        <v>0.5</v>
      </c>
      <c r="H11" s="8" t="s">
        <v>46</v>
      </c>
      <c r="I11" s="8" t="s">
        <v>31</v>
      </c>
      <c r="J11" s="8">
        <f>VLOOKUP(E11,Hoja1!E:F,2,FALSE())</f>
        <v>90</v>
      </c>
      <c r="K11" s="12">
        <f>VLOOKUP(I11,Hoja1!A:C,3,FALSE())</f>
        <v>19.8</v>
      </c>
      <c r="L11" s="13">
        <f t="shared" si="1"/>
        <v>0.22</v>
      </c>
      <c r="N11" s="14">
        <v>0.60416666666666696</v>
      </c>
      <c r="O11" s="8" t="s">
        <v>47</v>
      </c>
      <c r="P11" s="15">
        <f>SUMIF(G13:G36,N11,J13:J36)</f>
        <v>90</v>
      </c>
      <c r="Q11" s="15">
        <f>SUMIF(G13:G36,N11,K13:K36)</f>
        <v>9</v>
      </c>
      <c r="R11" s="13">
        <v>1</v>
      </c>
      <c r="S11" s="16">
        <v>0.85</v>
      </c>
      <c r="T11" s="16">
        <f t="shared" si="5"/>
        <v>0.1</v>
      </c>
      <c r="V11" s="14">
        <v>0.60416666666666696</v>
      </c>
      <c r="W11" s="14">
        <v>0.625</v>
      </c>
      <c r="X11" s="19" t="s">
        <v>48</v>
      </c>
      <c r="Y11" s="17">
        <f t="shared" si="4"/>
        <v>540</v>
      </c>
      <c r="Z11" s="17">
        <f>SUM(SUMIF($G$1:$G$95,W11,$K$1:$K$95),SUMIF($G$1:$G$95,V11,$K$1:$K107))</f>
        <v>93.6</v>
      </c>
      <c r="AA11" s="18">
        <f t="shared" si="6"/>
        <v>0.17333333333333331</v>
      </c>
    </row>
    <row r="12" spans="1:27" ht="14.5" x14ac:dyDescent="0.35">
      <c r="A12" s="2">
        <v>11</v>
      </c>
      <c r="B12" s="8" t="s">
        <v>16</v>
      </c>
      <c r="C12" s="9">
        <v>45952</v>
      </c>
      <c r="D12" s="8">
        <v>120</v>
      </c>
      <c r="E12" s="8">
        <v>2</v>
      </c>
      <c r="F12" s="10">
        <v>0.52083333333333304</v>
      </c>
      <c r="G12" s="11">
        <f t="shared" si="0"/>
        <v>0.52083333333333326</v>
      </c>
      <c r="H12" s="8" t="s">
        <v>49</v>
      </c>
      <c r="I12" s="8" t="s">
        <v>31</v>
      </c>
      <c r="J12" s="8">
        <f>VLOOKUP(E12,Hoja1!E:F,2,FALSE())</f>
        <v>90</v>
      </c>
      <c r="K12" s="12">
        <f>VLOOKUP(I12,Hoja1!A:C,3,FALSE())</f>
        <v>19.8</v>
      </c>
      <c r="L12" s="13">
        <f t="shared" si="1"/>
        <v>0.22</v>
      </c>
      <c r="N12" s="14">
        <v>0.625</v>
      </c>
      <c r="O12" s="8" t="s">
        <v>50</v>
      </c>
      <c r="P12" s="15">
        <f>SUMIF(G14:G37,N12,J14:J37)</f>
        <v>450</v>
      </c>
      <c r="Q12" s="15">
        <f>SUMIF(G14:G37,N12,K14:K37)</f>
        <v>84.6</v>
      </c>
      <c r="R12" s="13">
        <v>1</v>
      </c>
      <c r="S12" s="16">
        <v>0.85</v>
      </c>
      <c r="T12" s="16">
        <f t="shared" si="5"/>
        <v>0.188</v>
      </c>
      <c r="V12" s="14">
        <v>0.625</v>
      </c>
      <c r="W12" s="14">
        <v>0.64583333333333304</v>
      </c>
      <c r="X12" s="19" t="s">
        <v>51</v>
      </c>
      <c r="Y12" s="17">
        <f t="shared" si="4"/>
        <v>540</v>
      </c>
      <c r="Z12" s="17">
        <f>SUM(SUMIF($G$1:$G$95,W12,$K$1:$K$95),SUMIF($G$1:$G$95,V12,$K$1:$K108))</f>
        <v>104.39999999999999</v>
      </c>
      <c r="AA12" s="18">
        <f t="shared" si="6"/>
        <v>0.19333333333333333</v>
      </c>
    </row>
    <row r="13" spans="1:27" ht="14.5" x14ac:dyDescent="0.35">
      <c r="A13" s="2">
        <v>12</v>
      </c>
      <c r="B13" s="8" t="s">
        <v>16</v>
      </c>
      <c r="C13" s="9">
        <v>45952</v>
      </c>
      <c r="D13" s="8">
        <v>120</v>
      </c>
      <c r="E13" s="8">
        <v>2</v>
      </c>
      <c r="F13" s="10">
        <v>0.53680555555555598</v>
      </c>
      <c r="G13" s="11">
        <f t="shared" si="0"/>
        <v>0.52083333333333326</v>
      </c>
      <c r="H13" s="8" t="s">
        <v>52</v>
      </c>
      <c r="I13" s="8" t="s">
        <v>31</v>
      </c>
      <c r="J13" s="8">
        <f>VLOOKUP(E13,Hoja1!E:F,2,FALSE())</f>
        <v>90</v>
      </c>
      <c r="K13" s="12">
        <f>VLOOKUP(I13,Hoja1!A:C,3,FALSE())</f>
        <v>19.8</v>
      </c>
      <c r="L13" s="13">
        <f t="shared" si="1"/>
        <v>0.22</v>
      </c>
      <c r="N13" s="14">
        <v>0.64583333333333304</v>
      </c>
      <c r="O13" s="8" t="s">
        <v>53</v>
      </c>
      <c r="P13" s="15">
        <f>SUMIF(G15:G34,N13,J15:J34)</f>
        <v>90</v>
      </c>
      <c r="Q13" s="15">
        <f>SUMIF(G15:G34,N13,K15:K34)</f>
        <v>19.8</v>
      </c>
      <c r="R13" s="13">
        <v>1</v>
      </c>
      <c r="S13" s="16">
        <v>0.85</v>
      </c>
      <c r="T13" s="16">
        <f t="shared" si="5"/>
        <v>0.22</v>
      </c>
      <c r="V13" s="14">
        <v>0.64583333333333304</v>
      </c>
      <c r="W13" s="14">
        <v>0.66666666666666696</v>
      </c>
      <c r="X13" s="8" t="s">
        <v>54</v>
      </c>
      <c r="Y13" s="17">
        <f t="shared" si="4"/>
        <v>540</v>
      </c>
      <c r="Z13" s="17">
        <f>SUM(SUMIF($G$1:$G$95,W13,$K$1:$K$95),SUMIF($G$1:$G$95,V13,$K$1:$K109))</f>
        <v>115.19999999999999</v>
      </c>
      <c r="AA13" s="18">
        <f t="shared" si="6"/>
        <v>0.21333333333333332</v>
      </c>
    </row>
    <row r="14" spans="1:27" ht="14.5" x14ac:dyDescent="0.35">
      <c r="A14" s="2">
        <v>13</v>
      </c>
      <c r="B14" s="8" t="s">
        <v>16</v>
      </c>
      <c r="C14" s="9">
        <v>45952</v>
      </c>
      <c r="D14" s="8">
        <v>120</v>
      </c>
      <c r="E14" s="8">
        <v>2</v>
      </c>
      <c r="F14" s="10">
        <v>0.53888888888888897</v>
      </c>
      <c r="G14" s="11">
        <f t="shared" si="0"/>
        <v>0.52083333333333326</v>
      </c>
      <c r="H14" s="8" t="s">
        <v>55</v>
      </c>
      <c r="I14" s="8" t="s">
        <v>18</v>
      </c>
      <c r="J14" s="8">
        <f>VLOOKUP(E14,Hoja1!E:F,2,FALSE())</f>
        <v>90</v>
      </c>
      <c r="K14" s="12">
        <f>VLOOKUP(I14,Hoja1!A:C,3,FALSE())</f>
        <v>9</v>
      </c>
      <c r="L14" s="13">
        <f t="shared" si="1"/>
        <v>0.1</v>
      </c>
      <c r="N14" s="14">
        <v>0.66666666666666696</v>
      </c>
      <c r="O14" s="8" t="s">
        <v>56</v>
      </c>
      <c r="P14" s="15">
        <f>SUMIF(G16:G35,N14,J16:J35)</f>
        <v>450</v>
      </c>
      <c r="Q14" s="15">
        <f>SUMIF(G16:G35,N14,K16:K35)</f>
        <v>95.399999999999991</v>
      </c>
      <c r="R14" s="13">
        <v>1</v>
      </c>
      <c r="S14" s="16">
        <v>0.85</v>
      </c>
      <c r="T14" s="16">
        <f t="shared" si="5"/>
        <v>0.21199999999999999</v>
      </c>
      <c r="V14" s="14">
        <v>0.66666666666666696</v>
      </c>
      <c r="W14" s="14">
        <v>0.6875</v>
      </c>
      <c r="X14" s="8" t="s">
        <v>56</v>
      </c>
      <c r="Y14" s="17">
        <f t="shared" si="4"/>
        <v>450</v>
      </c>
      <c r="Z14" s="17">
        <f>SUM(SUMIF($G$1:$G$95,W14,$K$1:$K$95),SUMIF($G$1:$G$95,V14,$K$1:$K110))</f>
        <v>95.399999999999991</v>
      </c>
      <c r="AA14" s="18">
        <f t="shared" si="6"/>
        <v>0.21199999999999999</v>
      </c>
    </row>
    <row r="15" spans="1:27" ht="14.5" x14ac:dyDescent="0.35">
      <c r="A15" s="2">
        <v>14</v>
      </c>
      <c r="B15" s="8" t="s">
        <v>16</v>
      </c>
      <c r="C15" s="9">
        <v>45952</v>
      </c>
      <c r="D15" s="8">
        <v>120</v>
      </c>
      <c r="E15" s="8">
        <v>2</v>
      </c>
      <c r="F15" s="10">
        <v>0.54166666666666696</v>
      </c>
      <c r="G15" s="11">
        <f t="shared" si="0"/>
        <v>0.54166666666666663</v>
      </c>
      <c r="H15" s="8" t="s">
        <v>57</v>
      </c>
      <c r="I15" s="8" t="s">
        <v>18</v>
      </c>
      <c r="J15" s="8">
        <f>VLOOKUP(E15,Hoja1!E:F,2,FALSE())</f>
        <v>90</v>
      </c>
      <c r="K15" s="12">
        <f>VLOOKUP(I15,Hoja1!A:C,3,FALSE())</f>
        <v>9</v>
      </c>
      <c r="L15" s="13">
        <f t="shared" si="1"/>
        <v>0.1</v>
      </c>
      <c r="O15" s="1"/>
      <c r="P15" s="1"/>
      <c r="S15" s="20"/>
      <c r="T15" s="21"/>
      <c r="U15" s="21"/>
    </row>
    <row r="16" spans="1:27" ht="14.5" x14ac:dyDescent="0.35">
      <c r="A16" s="2">
        <v>15</v>
      </c>
      <c r="B16" s="8" t="s">
        <v>16</v>
      </c>
      <c r="C16" s="9">
        <v>45952</v>
      </c>
      <c r="D16" s="8">
        <v>120</v>
      </c>
      <c r="E16" s="8">
        <v>2</v>
      </c>
      <c r="F16" s="10">
        <v>0.55833333333333302</v>
      </c>
      <c r="G16" s="11">
        <f t="shared" si="0"/>
        <v>0.54166666666666663</v>
      </c>
      <c r="H16" s="8" t="s">
        <v>58</v>
      </c>
      <c r="I16" s="8" t="s">
        <v>31</v>
      </c>
      <c r="J16" s="8">
        <f>VLOOKUP(E16,Hoja1!E:F,2,FALSE())</f>
        <v>90</v>
      </c>
      <c r="K16" s="12">
        <f>VLOOKUP(I16,Hoja1!A:C,3,FALSE())</f>
        <v>19.8</v>
      </c>
      <c r="L16" s="13">
        <f t="shared" si="1"/>
        <v>0.22</v>
      </c>
      <c r="O16" s="1"/>
      <c r="P16" s="1"/>
      <c r="S16" s="20"/>
      <c r="T16" s="21"/>
      <c r="U16" s="21"/>
    </row>
    <row r="17" spans="1:18" ht="14.5" x14ac:dyDescent="0.35">
      <c r="A17" s="2">
        <v>16</v>
      </c>
      <c r="B17" s="8" t="s">
        <v>16</v>
      </c>
      <c r="C17" s="9">
        <v>45952</v>
      </c>
      <c r="D17" s="8">
        <v>120</v>
      </c>
      <c r="E17" s="8">
        <v>2</v>
      </c>
      <c r="F17" s="10">
        <v>0.56111111111111101</v>
      </c>
      <c r="G17" s="11">
        <f t="shared" si="0"/>
        <v>0.54166666666666663</v>
      </c>
      <c r="H17" s="8" t="s">
        <v>59</v>
      </c>
      <c r="I17" s="8" t="s">
        <v>18</v>
      </c>
      <c r="J17" s="8">
        <f>VLOOKUP(E17,Hoja1!E:F,2,FALSE())</f>
        <v>90</v>
      </c>
      <c r="K17" s="12">
        <f>VLOOKUP(I17,Hoja1!A:C,3,FALSE())</f>
        <v>9</v>
      </c>
      <c r="L17" s="13">
        <f t="shared" si="1"/>
        <v>0.1</v>
      </c>
    </row>
    <row r="18" spans="1:18" ht="14.5" x14ac:dyDescent="0.35">
      <c r="A18" s="2">
        <v>17</v>
      </c>
      <c r="B18" s="22" t="s">
        <v>16</v>
      </c>
      <c r="C18" s="23">
        <v>45952</v>
      </c>
      <c r="D18" s="22">
        <v>120</v>
      </c>
      <c r="E18" s="22">
        <v>2</v>
      </c>
      <c r="F18" s="24">
        <v>0.56527777777777799</v>
      </c>
      <c r="G18" s="25">
        <f t="shared" si="0"/>
        <v>0.5625</v>
      </c>
      <c r="H18" s="22" t="s">
        <v>60</v>
      </c>
      <c r="I18" s="22" t="s">
        <v>18</v>
      </c>
      <c r="J18" s="8">
        <f>VLOOKUP(E18,Hoja1!E:F,2,FALSE())</f>
        <v>90</v>
      </c>
      <c r="K18" s="12">
        <f>VLOOKUP(I18,Hoja1!A:C,3,FALSE())</f>
        <v>9</v>
      </c>
      <c r="L18" s="13">
        <f t="shared" si="1"/>
        <v>0.1</v>
      </c>
    </row>
    <row r="19" spans="1:18" ht="14.5" x14ac:dyDescent="0.35">
      <c r="A19" s="26">
        <v>18</v>
      </c>
      <c r="B19" s="8" t="s">
        <v>16</v>
      </c>
      <c r="C19" s="9">
        <v>45952</v>
      </c>
      <c r="D19" s="8">
        <v>120</v>
      </c>
      <c r="E19" s="8">
        <v>2</v>
      </c>
      <c r="F19" s="10">
        <v>0.57569444444444395</v>
      </c>
      <c r="G19" s="11">
        <f t="shared" si="0"/>
        <v>0.5625</v>
      </c>
      <c r="H19" s="8" t="s">
        <v>27</v>
      </c>
      <c r="I19" s="8" t="s">
        <v>31</v>
      </c>
      <c r="J19" s="8">
        <f>VLOOKUP(E19,Hoja1!E:F,2,FALSE())</f>
        <v>90</v>
      </c>
      <c r="K19" s="12">
        <f>VLOOKUP(I19,Hoja1!A:C,3,FALSE())</f>
        <v>19.8</v>
      </c>
      <c r="L19" s="13">
        <f t="shared" si="1"/>
        <v>0.22</v>
      </c>
    </row>
    <row r="20" spans="1:18" ht="14.5" x14ac:dyDescent="0.35">
      <c r="A20" s="26">
        <v>19</v>
      </c>
      <c r="B20" s="8" t="s">
        <v>16</v>
      </c>
      <c r="C20" s="9">
        <v>45952</v>
      </c>
      <c r="D20" s="8">
        <v>120</v>
      </c>
      <c r="E20" s="22">
        <v>2</v>
      </c>
      <c r="F20" s="10">
        <v>0.58055555555555605</v>
      </c>
      <c r="G20" s="25">
        <f t="shared" si="0"/>
        <v>0.5625</v>
      </c>
      <c r="H20" s="8" t="s">
        <v>61</v>
      </c>
      <c r="I20" s="8" t="s">
        <v>18</v>
      </c>
      <c r="J20" s="8">
        <f>VLOOKUP(E20,Hoja1!E:F,2,FALSE())</f>
        <v>90</v>
      </c>
      <c r="K20" s="12">
        <f>VLOOKUP(I20,Hoja1!A:C,3,FALSE())</f>
        <v>9</v>
      </c>
      <c r="L20" s="13">
        <f t="shared" si="1"/>
        <v>0.1</v>
      </c>
    </row>
    <row r="21" spans="1:18" ht="14.5" x14ac:dyDescent="0.35">
      <c r="A21" s="26">
        <v>20</v>
      </c>
      <c r="B21" s="8" t="s">
        <v>16</v>
      </c>
      <c r="C21" s="9">
        <v>45952</v>
      </c>
      <c r="D21" s="8">
        <v>120</v>
      </c>
      <c r="E21" s="8">
        <v>2</v>
      </c>
      <c r="F21" s="10">
        <v>0.60208333333333297</v>
      </c>
      <c r="G21" s="11">
        <f t="shared" si="0"/>
        <v>0.58333333333333326</v>
      </c>
      <c r="H21" s="8" t="s">
        <v>62</v>
      </c>
      <c r="I21" s="8" t="s">
        <v>31</v>
      </c>
      <c r="J21" s="8">
        <f>VLOOKUP(E21,Hoja1!E:F,2,FALSE())</f>
        <v>90</v>
      </c>
      <c r="K21" s="12">
        <f>VLOOKUP(I21,Hoja1!A:C,3,FALSE())</f>
        <v>19.8</v>
      </c>
      <c r="L21" s="13">
        <f t="shared" si="1"/>
        <v>0.22</v>
      </c>
    </row>
    <row r="22" spans="1:18" ht="14.5" x14ac:dyDescent="0.35">
      <c r="A22" s="26">
        <v>21</v>
      </c>
      <c r="B22" s="8" t="s">
        <v>16</v>
      </c>
      <c r="C22" s="9">
        <v>45952</v>
      </c>
      <c r="D22" s="8">
        <v>120</v>
      </c>
      <c r="E22" s="22">
        <v>2</v>
      </c>
      <c r="F22" s="10">
        <v>0.60416666666666696</v>
      </c>
      <c r="G22" s="25">
        <f t="shared" si="0"/>
        <v>0.60416666666666663</v>
      </c>
      <c r="H22" s="8" t="s">
        <v>63</v>
      </c>
      <c r="I22" s="8" t="s">
        <v>18</v>
      </c>
      <c r="J22" s="8">
        <f>VLOOKUP(E22,Hoja1!E:F,2,FALSE())</f>
        <v>90</v>
      </c>
      <c r="K22" s="12">
        <f>VLOOKUP(I22,Hoja1!A:C,3,FALSE())</f>
        <v>9</v>
      </c>
      <c r="L22" s="13">
        <f t="shared" si="1"/>
        <v>0.1</v>
      </c>
    </row>
    <row r="23" spans="1:18" ht="14.5" x14ac:dyDescent="0.35">
      <c r="A23" s="26">
        <v>22</v>
      </c>
      <c r="B23" s="8" t="s">
        <v>16</v>
      </c>
      <c r="C23" s="9">
        <v>45952</v>
      </c>
      <c r="D23" s="8">
        <v>120</v>
      </c>
      <c r="E23" s="8">
        <v>2</v>
      </c>
      <c r="F23" s="10">
        <v>0.625</v>
      </c>
      <c r="G23" s="11">
        <f t="shared" si="0"/>
        <v>0.625</v>
      </c>
      <c r="H23" s="8" t="s">
        <v>64</v>
      </c>
      <c r="I23" s="8" t="s">
        <v>31</v>
      </c>
      <c r="J23" s="8">
        <f>VLOOKUP(E23,Hoja1!E:F,2,FALSE())</f>
        <v>90</v>
      </c>
      <c r="K23" s="12">
        <f>VLOOKUP(I23,Hoja1!A:C,3,FALSE())</f>
        <v>19.8</v>
      </c>
      <c r="L23" s="13">
        <f t="shared" si="1"/>
        <v>0.22</v>
      </c>
    </row>
    <row r="24" spans="1:18" ht="14.5" x14ac:dyDescent="0.35">
      <c r="A24" s="26">
        <v>23</v>
      </c>
      <c r="B24" s="8" t="s">
        <v>16</v>
      </c>
      <c r="C24" s="9">
        <v>45952</v>
      </c>
      <c r="D24" s="8">
        <v>120</v>
      </c>
      <c r="E24" s="22">
        <v>2</v>
      </c>
      <c r="F24" s="10">
        <v>0.625694444444444</v>
      </c>
      <c r="G24" s="25">
        <f t="shared" si="0"/>
        <v>0.625</v>
      </c>
      <c r="H24" s="8" t="s">
        <v>40</v>
      </c>
      <c r="I24" s="8" t="s">
        <v>18</v>
      </c>
      <c r="J24" s="8">
        <f>VLOOKUP(E24,Hoja1!E:F,2,FALSE())</f>
        <v>90</v>
      </c>
      <c r="K24" s="12">
        <f>VLOOKUP(I24,Hoja1!A:C,3,FALSE())</f>
        <v>9</v>
      </c>
      <c r="L24" s="13">
        <f t="shared" si="1"/>
        <v>0.1</v>
      </c>
    </row>
    <row r="25" spans="1:18" ht="14.5" x14ac:dyDescent="0.35">
      <c r="A25" s="26">
        <v>24</v>
      </c>
      <c r="B25" s="8" t="s">
        <v>16</v>
      </c>
      <c r="C25" s="9">
        <v>45952</v>
      </c>
      <c r="D25" s="8">
        <v>120</v>
      </c>
      <c r="E25" s="8">
        <v>2</v>
      </c>
      <c r="F25" s="10">
        <v>0.63124999999999998</v>
      </c>
      <c r="G25" s="11">
        <f t="shared" si="0"/>
        <v>0.625</v>
      </c>
      <c r="H25" s="8" t="s">
        <v>43</v>
      </c>
      <c r="I25" s="8" t="s">
        <v>31</v>
      </c>
      <c r="J25" s="8">
        <f>VLOOKUP(E25,Hoja1!E:F,2,FALSE())</f>
        <v>90</v>
      </c>
      <c r="K25" s="12">
        <f>VLOOKUP(I25,Hoja1!A:C,3,FALSE())</f>
        <v>19.8</v>
      </c>
      <c r="L25" s="13">
        <f t="shared" si="1"/>
        <v>0.22</v>
      </c>
    </row>
    <row r="26" spans="1:18" ht="14.5" x14ac:dyDescent="0.35">
      <c r="A26" s="26">
        <v>25</v>
      </c>
      <c r="B26" s="8" t="s">
        <v>16</v>
      </c>
      <c r="C26" s="9">
        <v>45952</v>
      </c>
      <c r="D26" s="8">
        <v>120</v>
      </c>
      <c r="E26" s="22">
        <v>2</v>
      </c>
      <c r="F26" s="10">
        <v>0.64166666666666705</v>
      </c>
      <c r="G26" s="25">
        <f t="shared" si="0"/>
        <v>0.625</v>
      </c>
      <c r="H26" s="8" t="s">
        <v>65</v>
      </c>
      <c r="I26" s="8">
        <v>2</v>
      </c>
      <c r="J26" s="8">
        <f>VLOOKUP(E26,Hoja1!E:F,2,FALSE())</f>
        <v>90</v>
      </c>
      <c r="K26" s="12">
        <f>VLOOKUP(I26,Hoja1!A:C,3,FALSE())</f>
        <v>27</v>
      </c>
      <c r="L26" s="13">
        <f t="shared" si="1"/>
        <v>0.3</v>
      </c>
    </row>
    <row r="27" spans="1:18" ht="14.5" x14ac:dyDescent="0.35">
      <c r="A27" s="26">
        <v>26</v>
      </c>
      <c r="B27" s="8" t="s">
        <v>16</v>
      </c>
      <c r="C27" s="9">
        <v>45952</v>
      </c>
      <c r="D27" s="8">
        <v>120</v>
      </c>
      <c r="E27" s="8">
        <v>2</v>
      </c>
      <c r="F27" s="10">
        <v>0.64305555555555605</v>
      </c>
      <c r="G27" s="11">
        <f t="shared" si="0"/>
        <v>0.625</v>
      </c>
      <c r="H27" s="8" t="s">
        <v>66</v>
      </c>
      <c r="I27" s="8" t="s">
        <v>18</v>
      </c>
      <c r="J27" s="8">
        <f>VLOOKUP(E27,Hoja1!E:F,2,FALSE())</f>
        <v>90</v>
      </c>
      <c r="K27" s="12">
        <f>VLOOKUP(I27,Hoja1!A:C,3,FALSE())</f>
        <v>9</v>
      </c>
      <c r="L27" s="13">
        <f t="shared" si="1"/>
        <v>0.1</v>
      </c>
    </row>
    <row r="28" spans="1:18" ht="14.5" x14ac:dyDescent="0.35">
      <c r="A28" s="26">
        <v>27</v>
      </c>
      <c r="B28" s="8" t="s">
        <v>16</v>
      </c>
      <c r="C28" s="9">
        <v>45952</v>
      </c>
      <c r="D28" s="8">
        <v>120</v>
      </c>
      <c r="E28" s="22">
        <v>2</v>
      </c>
      <c r="F28" s="10">
        <v>0.65347222222222201</v>
      </c>
      <c r="G28" s="25">
        <f t="shared" si="0"/>
        <v>0.64583333333333326</v>
      </c>
      <c r="H28" s="8" t="s">
        <v>52</v>
      </c>
      <c r="I28" s="8" t="s">
        <v>31</v>
      </c>
      <c r="J28" s="8">
        <f>VLOOKUP(E28,Hoja1!E:F,2,FALSE())</f>
        <v>90</v>
      </c>
      <c r="K28" s="12">
        <f>VLOOKUP(I28,Hoja1!A:C,3,FALSE())</f>
        <v>19.8</v>
      </c>
      <c r="L28" s="13">
        <f t="shared" si="1"/>
        <v>0.22</v>
      </c>
    </row>
    <row r="29" spans="1:18" ht="14.5" x14ac:dyDescent="0.35">
      <c r="A29" s="26">
        <v>28</v>
      </c>
      <c r="B29" s="8" t="s">
        <v>16</v>
      </c>
      <c r="C29" s="9">
        <v>45952</v>
      </c>
      <c r="D29" s="8">
        <v>120</v>
      </c>
      <c r="E29" s="8">
        <v>2</v>
      </c>
      <c r="F29" s="10">
        <v>0.67013888888888895</v>
      </c>
      <c r="G29" s="11">
        <f t="shared" si="0"/>
        <v>0.66666666666666663</v>
      </c>
      <c r="H29" s="8" t="s">
        <v>17</v>
      </c>
      <c r="I29" s="8">
        <v>2</v>
      </c>
      <c r="J29" s="8">
        <f>VLOOKUP(E29,Hoja1!E:F,2,FALSE())</f>
        <v>90</v>
      </c>
      <c r="K29" s="12">
        <f>VLOOKUP(I29,Hoja1!A:C,3,FALSE())</f>
        <v>27</v>
      </c>
      <c r="L29" s="13">
        <f t="shared" si="1"/>
        <v>0.3</v>
      </c>
    </row>
    <row r="30" spans="1:18" ht="14.5" x14ac:dyDescent="0.35">
      <c r="A30" s="26">
        <v>29</v>
      </c>
      <c r="B30" s="8" t="s">
        <v>16</v>
      </c>
      <c r="C30" s="9">
        <v>45952</v>
      </c>
      <c r="D30" s="8">
        <v>120</v>
      </c>
      <c r="E30" s="22">
        <v>2</v>
      </c>
      <c r="F30" s="10">
        <v>0.67500000000000004</v>
      </c>
      <c r="G30" s="25">
        <f t="shared" si="0"/>
        <v>0.66666666666666663</v>
      </c>
      <c r="H30" s="8" t="s">
        <v>67</v>
      </c>
      <c r="I30" s="8" t="s">
        <v>31</v>
      </c>
      <c r="J30" s="8">
        <f>VLOOKUP(E30,Hoja1!E:F,2,FALSE())</f>
        <v>90</v>
      </c>
      <c r="K30" s="12">
        <f>VLOOKUP(I30,Hoja1!A:C,3,FALSE())</f>
        <v>19.8</v>
      </c>
      <c r="L30" s="13">
        <f t="shared" si="1"/>
        <v>0.22</v>
      </c>
    </row>
    <row r="31" spans="1:18" ht="14.5" x14ac:dyDescent="0.35">
      <c r="A31" s="26">
        <v>30</v>
      </c>
      <c r="B31" s="8" t="s">
        <v>16</v>
      </c>
      <c r="C31" s="9">
        <v>45952</v>
      </c>
      <c r="D31" s="8">
        <v>120</v>
      </c>
      <c r="E31" s="8">
        <v>2</v>
      </c>
      <c r="F31" s="10">
        <v>0.68055555555555602</v>
      </c>
      <c r="G31" s="11">
        <f t="shared" si="0"/>
        <v>0.66666666666666663</v>
      </c>
      <c r="H31" s="8" t="s">
        <v>58</v>
      </c>
      <c r="I31" s="8" t="s">
        <v>31</v>
      </c>
      <c r="J31" s="8">
        <f>VLOOKUP(E31,Hoja1!E:F,2,FALSE())</f>
        <v>90</v>
      </c>
      <c r="K31" s="12">
        <f>VLOOKUP(I31,Hoja1!A:C,3,FALSE())</f>
        <v>19.8</v>
      </c>
      <c r="L31" s="13">
        <f t="shared" si="1"/>
        <v>0.22</v>
      </c>
      <c r="Q31"/>
      <c r="R31"/>
    </row>
    <row r="32" spans="1:18" ht="14.5" x14ac:dyDescent="0.35">
      <c r="A32" s="26">
        <v>31</v>
      </c>
      <c r="B32" s="8" t="s">
        <v>16</v>
      </c>
      <c r="C32" s="9">
        <v>45952</v>
      </c>
      <c r="D32" s="8">
        <v>120</v>
      </c>
      <c r="E32" s="22">
        <v>2</v>
      </c>
      <c r="F32" s="10">
        <v>0.68194444444444502</v>
      </c>
      <c r="G32" s="25">
        <f t="shared" si="0"/>
        <v>0.66666666666666663</v>
      </c>
      <c r="H32" s="8" t="s">
        <v>68</v>
      </c>
      <c r="I32" s="8" t="s">
        <v>31</v>
      </c>
      <c r="J32" s="8">
        <f>VLOOKUP(E32,Hoja1!E:F,2,FALSE())</f>
        <v>90</v>
      </c>
      <c r="K32" s="12">
        <f>VLOOKUP(I32,Hoja1!A:C,3,FALSE())</f>
        <v>19.8</v>
      </c>
      <c r="L32" s="13">
        <f t="shared" si="1"/>
        <v>0.22</v>
      </c>
      <c r="Q32"/>
      <c r="R32"/>
    </row>
    <row r="33" spans="1:18" ht="14.5" x14ac:dyDescent="0.35">
      <c r="A33" s="26">
        <v>32</v>
      </c>
      <c r="B33" s="8" t="s">
        <v>16</v>
      </c>
      <c r="C33" s="9">
        <v>45952</v>
      </c>
      <c r="D33" s="8">
        <v>120</v>
      </c>
      <c r="E33" s="8">
        <v>2</v>
      </c>
      <c r="F33" s="10">
        <v>0.68472222222222201</v>
      </c>
      <c r="G33" s="11">
        <f t="shared" si="0"/>
        <v>0.66666666666666663</v>
      </c>
      <c r="H33" s="8" t="s">
        <v>24</v>
      </c>
      <c r="I33" s="8" t="s">
        <v>18</v>
      </c>
      <c r="J33" s="8">
        <f>VLOOKUP(E33,Hoja1!E:F,2,FALSE())</f>
        <v>90</v>
      </c>
      <c r="K33" s="12">
        <f>VLOOKUP(I33,Hoja1!A:C,3,FALSE())</f>
        <v>9</v>
      </c>
      <c r="L33" s="13">
        <f t="shared" si="1"/>
        <v>0.1</v>
      </c>
      <c r="Q33"/>
      <c r="R33"/>
    </row>
    <row r="34" spans="1:18" ht="14.5" x14ac:dyDescent="0.35">
      <c r="L34" s="13">
        <v>0.85</v>
      </c>
      <c r="Q34"/>
      <c r="R34"/>
    </row>
    <row r="35" spans="1:18" ht="14.5" x14ac:dyDescent="0.35">
      <c r="Q35"/>
      <c r="R35"/>
    </row>
    <row r="36" spans="1:18" ht="14.5" x14ac:dyDescent="0.35">
      <c r="Q36"/>
      <c r="R36"/>
    </row>
    <row r="37" spans="1:18" ht="14.5" x14ac:dyDescent="0.35">
      <c r="Q37"/>
      <c r="R37"/>
    </row>
    <row r="38" spans="1:18" ht="14.5" x14ac:dyDescent="0.35">
      <c r="Q38"/>
      <c r="R38"/>
    </row>
    <row r="39" spans="1:18" ht="14.5" x14ac:dyDescent="0.35">
      <c r="Q39"/>
      <c r="R39"/>
    </row>
    <row r="40" spans="1:18" ht="14.5" x14ac:dyDescent="0.35">
      <c r="Q40"/>
      <c r="R40"/>
    </row>
    <row r="41" spans="1:18" ht="14.5" x14ac:dyDescent="0.35">
      <c r="Q41"/>
      <c r="R41"/>
    </row>
    <row r="42" spans="1:18" ht="14.5" x14ac:dyDescent="0.35">
      <c r="Q42"/>
      <c r="R42"/>
    </row>
    <row r="43" spans="1:18" ht="14.5" x14ac:dyDescent="0.35">
      <c r="Q43"/>
      <c r="R43"/>
    </row>
    <row r="44" spans="1:18" ht="14.5" x14ac:dyDescent="0.35">
      <c r="Q44"/>
      <c r="R44"/>
    </row>
    <row r="45" spans="1:18" ht="15" customHeight="1" x14ac:dyDescent="0.35">
      <c r="Q45"/>
      <c r="R45"/>
    </row>
  </sheetData>
  <conditionalFormatting sqref="L2:L34">
    <cfRule type="expression" dxfId="0" priority="3">
      <formula>"&gt;85%"</formula>
    </cfRule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:O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7"/>
  <sheetViews>
    <sheetView zoomScale="90" zoomScaleNormal="90" workbookViewId="0">
      <selection activeCell="J1" sqref="J1:V26"/>
    </sheetView>
  </sheetViews>
  <sheetFormatPr baseColWidth="10" defaultColWidth="11.453125" defaultRowHeight="15" customHeight="1" x14ac:dyDescent="0.35"/>
  <cols>
    <col min="1" max="1" width="11.453125" style="2"/>
    <col min="2" max="2" width="11.453125" style="1"/>
    <col min="3" max="3" width="10.81640625" style="1" customWidth="1"/>
    <col min="5" max="5" width="11.453125" style="1"/>
    <col min="6" max="6" width="13.7265625" style="1" customWidth="1"/>
    <col min="14" max="14" width="12.54296875" customWidth="1"/>
    <col min="18" max="18" width="11.81640625" customWidth="1"/>
  </cols>
  <sheetData>
    <row r="1" spans="1:6" x14ac:dyDescent="0.35">
      <c r="A1" s="26" t="s">
        <v>69</v>
      </c>
      <c r="B1" s="8" t="s">
        <v>70</v>
      </c>
      <c r="C1" s="1" t="s">
        <v>71</v>
      </c>
      <c r="E1" s="8" t="s">
        <v>72</v>
      </c>
      <c r="F1" s="8" t="s">
        <v>8</v>
      </c>
    </row>
    <row r="2" spans="1:6" x14ac:dyDescent="0.35">
      <c r="A2" s="26">
        <v>0</v>
      </c>
      <c r="B2" s="8">
        <v>0</v>
      </c>
      <c r="C2" s="1">
        <f t="shared" ref="C2:C11" si="0">D2*90</f>
        <v>0</v>
      </c>
      <c r="D2" s="27">
        <f t="shared" ref="D2:D11" si="1">B2/150</f>
        <v>0</v>
      </c>
      <c r="E2" s="8">
        <v>1</v>
      </c>
      <c r="F2" s="8">
        <v>150</v>
      </c>
    </row>
    <row r="3" spans="1:6" x14ac:dyDescent="0.35">
      <c r="A3" s="26" t="s">
        <v>18</v>
      </c>
      <c r="B3" s="8">
        <v>15</v>
      </c>
      <c r="C3" s="1">
        <f t="shared" si="0"/>
        <v>9</v>
      </c>
      <c r="D3" s="27">
        <f t="shared" si="1"/>
        <v>0.1</v>
      </c>
      <c r="E3" s="8">
        <v>2</v>
      </c>
      <c r="F3" s="8">
        <v>90</v>
      </c>
    </row>
    <row r="4" spans="1:6" x14ac:dyDescent="0.35">
      <c r="A4" s="26" t="s">
        <v>31</v>
      </c>
      <c r="B4" s="8">
        <v>33</v>
      </c>
      <c r="C4" s="1">
        <f t="shared" si="0"/>
        <v>19.8</v>
      </c>
      <c r="D4" s="27">
        <f t="shared" si="1"/>
        <v>0.22</v>
      </c>
      <c r="E4" s="8">
        <v>3</v>
      </c>
      <c r="F4" s="8">
        <v>50</v>
      </c>
    </row>
    <row r="5" spans="1:6" x14ac:dyDescent="0.35">
      <c r="A5" s="26">
        <v>2</v>
      </c>
      <c r="B5" s="8">
        <v>45</v>
      </c>
      <c r="C5" s="1">
        <f t="shared" si="0"/>
        <v>27</v>
      </c>
      <c r="D5" s="27">
        <f t="shared" si="1"/>
        <v>0.3</v>
      </c>
      <c r="E5" s="8">
        <v>4</v>
      </c>
      <c r="F5" s="8">
        <v>77</v>
      </c>
    </row>
    <row r="6" spans="1:6" x14ac:dyDescent="0.35">
      <c r="A6" s="26">
        <v>3</v>
      </c>
      <c r="B6" s="8">
        <v>90</v>
      </c>
      <c r="C6" s="1">
        <f t="shared" si="0"/>
        <v>54</v>
      </c>
      <c r="D6" s="27">
        <f t="shared" si="1"/>
        <v>0.6</v>
      </c>
      <c r="E6" s="8">
        <v>5</v>
      </c>
      <c r="F6" s="8">
        <v>77</v>
      </c>
    </row>
    <row r="7" spans="1:6" x14ac:dyDescent="0.35">
      <c r="A7" s="26" t="s">
        <v>73</v>
      </c>
      <c r="B7" s="8">
        <v>110</v>
      </c>
      <c r="C7" s="1">
        <f t="shared" si="0"/>
        <v>66</v>
      </c>
      <c r="D7" s="27">
        <f t="shared" si="1"/>
        <v>0.73333333333333328</v>
      </c>
      <c r="E7" s="8">
        <v>6</v>
      </c>
      <c r="F7" s="8">
        <v>90</v>
      </c>
    </row>
    <row r="8" spans="1:6" x14ac:dyDescent="0.35">
      <c r="A8" s="26" t="s">
        <v>74</v>
      </c>
      <c r="B8" s="8">
        <v>110</v>
      </c>
      <c r="C8" s="1">
        <f t="shared" si="0"/>
        <v>66</v>
      </c>
      <c r="D8" s="27">
        <f t="shared" si="1"/>
        <v>0.73333333333333328</v>
      </c>
    </row>
    <row r="9" spans="1:6" x14ac:dyDescent="0.35">
      <c r="A9" s="26" t="s">
        <v>75</v>
      </c>
      <c r="B9" s="8">
        <v>130</v>
      </c>
      <c r="C9" s="1">
        <f t="shared" si="0"/>
        <v>78</v>
      </c>
      <c r="D9" s="27">
        <f t="shared" si="1"/>
        <v>0.8666666666666667</v>
      </c>
    </row>
    <row r="10" spans="1:6" x14ac:dyDescent="0.35">
      <c r="A10" s="26" t="s">
        <v>76</v>
      </c>
      <c r="B10" s="8">
        <v>140</v>
      </c>
      <c r="C10" s="1">
        <f t="shared" si="0"/>
        <v>84</v>
      </c>
      <c r="D10" s="27">
        <f t="shared" si="1"/>
        <v>0.93333333333333335</v>
      </c>
    </row>
    <row r="11" spans="1:6" x14ac:dyDescent="0.35">
      <c r="A11" s="26" t="s">
        <v>77</v>
      </c>
      <c r="B11" s="8">
        <v>150</v>
      </c>
      <c r="C11" s="1">
        <f t="shared" si="0"/>
        <v>90</v>
      </c>
      <c r="D11" s="27">
        <f t="shared" si="1"/>
        <v>1</v>
      </c>
    </row>
    <row r="12" spans="1:6" x14ac:dyDescent="0.35"/>
    <row r="13" spans="1:6" x14ac:dyDescent="0.35"/>
    <row r="14" spans="1:6" x14ac:dyDescent="0.35"/>
    <row r="15" spans="1:6" x14ac:dyDescent="0.35"/>
    <row r="16" spans="1:6" x14ac:dyDescent="0.35"/>
    <row r="17" x14ac:dyDescent="0.35"/>
  </sheetData>
  <pageMargins left="0.7" right="0.7" top="0.75" bottom="0.75" header="0.511811023622047" footer="0.511811023622047"/>
  <pageSetup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Props1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8D16B85-0E95-43A4-B0C0-235444794B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C38DEA8-332E-41E3-9EB0-8F6EB8CCBA40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120 PJ454</vt:lpstr>
      <vt:lpstr>Hoja1</vt:lpstr>
      <vt:lpstr>'120 PJ454'!Área_de_impresión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dc:description/>
  <cp:lastModifiedBy>Emilio Casas</cp:lastModifiedBy>
  <cp:revision>1</cp:revision>
  <dcterms:created xsi:type="dcterms:W3CDTF">2023-08-07T13:34:27Z</dcterms:created>
  <dcterms:modified xsi:type="dcterms:W3CDTF">2025-11-03T23:04:43Z</dcterms:modified>
  <dc:language>es-CL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